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117" documentId="8_{9B5DE238-2AA3-404A-B4E1-D57F6565B56C}" xr6:coauthVersionLast="47" xr6:coauthVersionMax="47" xr10:uidLastSave="{245BE773-4E59-49BA-B4A1-28B061C6DD89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3" l="1"/>
  <c r="C54" i="3"/>
  <c r="E53" i="3"/>
  <c r="E52" i="3"/>
  <c r="E51" i="3"/>
  <c r="D47" i="3"/>
  <c r="C47" i="3"/>
  <c r="C48" i="3" s="1"/>
  <c r="E46" i="3"/>
  <c r="E45" i="3"/>
  <c r="E44" i="3"/>
  <c r="E43" i="3"/>
  <c r="E42" i="3"/>
  <c r="E41" i="3"/>
  <c r="D38" i="3"/>
  <c r="C38" i="3"/>
  <c r="E37" i="3"/>
  <c r="E36" i="3"/>
  <c r="E35" i="3"/>
  <c r="E34" i="3"/>
  <c r="D29" i="3"/>
  <c r="C29" i="3"/>
  <c r="E28" i="3"/>
  <c r="E27" i="3"/>
  <c r="E26" i="3"/>
  <c r="E25" i="3"/>
  <c r="E24" i="3"/>
  <c r="D21" i="3"/>
  <c r="C21" i="3"/>
  <c r="E20" i="3"/>
  <c r="E18" i="3"/>
  <c r="E17" i="3"/>
  <c r="C14" i="3"/>
  <c r="D13" i="3"/>
  <c r="C13" i="3"/>
  <c r="E11" i="3"/>
  <c r="E9" i="3"/>
  <c r="I53" i="3"/>
  <c r="H53" i="3"/>
  <c r="J52" i="3"/>
  <c r="J51" i="3"/>
  <c r="J50" i="3"/>
  <c r="I46" i="3"/>
  <c r="H46" i="3"/>
  <c r="H47" i="3" s="1"/>
  <c r="J45" i="3"/>
  <c r="J44" i="3"/>
  <c r="J43" i="3"/>
  <c r="J42" i="3"/>
  <c r="J41" i="3"/>
  <c r="I38" i="3"/>
  <c r="H38" i="3"/>
  <c r="J37" i="3"/>
  <c r="J36" i="3"/>
  <c r="J35" i="3"/>
  <c r="I30" i="3"/>
  <c r="H30" i="3"/>
  <c r="J29" i="3"/>
  <c r="J28" i="3"/>
  <c r="J27" i="3"/>
  <c r="J26" i="3"/>
  <c r="J25" i="3"/>
  <c r="I21" i="3"/>
  <c r="I22" i="3" s="1"/>
  <c r="H21" i="3"/>
  <c r="H22" i="3" s="1"/>
  <c r="J20" i="3"/>
  <c r="J19" i="3"/>
  <c r="J18" i="3"/>
  <c r="J17" i="3"/>
  <c r="H14" i="3"/>
  <c r="I13" i="3"/>
  <c r="H13" i="3"/>
  <c r="J11" i="3"/>
  <c r="J9" i="3"/>
  <c r="H9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  <c r="E13" i="3" l="1"/>
  <c r="E54" i="3"/>
  <c r="J13" i="3"/>
  <c r="I31" i="3"/>
  <c r="E21" i="3"/>
  <c r="J53" i="3"/>
  <c r="E38" i="3"/>
  <c r="E29" i="3"/>
  <c r="I47" i="3"/>
  <c r="J47" i="3" s="1"/>
  <c r="D30" i="3"/>
  <c r="J30" i="3"/>
  <c r="E47" i="3"/>
  <c r="C30" i="3"/>
  <c r="J38" i="3"/>
  <c r="J46" i="3"/>
  <c r="D48" i="3"/>
  <c r="E48" i="3" s="1"/>
  <c r="H31" i="3"/>
  <c r="J22" i="3"/>
  <c r="J21" i="3"/>
  <c r="J31" i="3" l="1"/>
  <c r="E3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22" authorId="0" shapeId="0" xr:uid="{96915FDF-030C-4277-9C7A-A06B01ACB6E1}">
      <text>
        <r>
          <rPr>
            <sz val="9"/>
            <color indexed="81"/>
            <rFont val="Tahoma"/>
            <family val="2"/>
          </rPr>
          <t>Marked down for a final dividend of N0.01K per share.</t>
        </r>
      </text>
    </comment>
  </commentList>
</comments>
</file>

<file path=xl/sharedStrings.xml><?xml version="1.0" encoding="utf-8"?>
<sst xmlns="http://schemas.openxmlformats.org/spreadsheetml/2006/main" count="476" uniqueCount="319">
  <si>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</si>
  <si>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</si>
  <si>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</si>
  <si>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</si>
  <si>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</si>
  <si>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</si>
  <si>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</si>
  <si>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</si>
  <si>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</si>
  <si>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</si>
  <si>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</si>
  <si>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</si>
  <si>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</si>
  <si>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</si>
  <si>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</si>
  <si>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</si>
  <si>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</si>
  <si>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</si>
  <si>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</si>
  <si>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</si>
  <si>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</si>
  <si>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</si>
  <si>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</si>
  <si>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</si>
  <si>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</si>
  <si>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</si>
  <si>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</si>
  <si>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</si>
  <si>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</si>
  <si>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</si>
  <si>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</si>
  <si>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</si>
  <si>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</si>
  <si>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</si>
  <si>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</si>
  <si>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</si>
  <si>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</si>
  <si>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</si>
  <si>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</si>
  <si>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</si>
  <si>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</si>
  <si>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</si>
  <si>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</si>
  <si>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</si>
  <si>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</si>
  <si>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</si>
  <si>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</si>
  <si>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</si>
  <si>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</si>
  <si>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</si>
  <si>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</si>
  <si>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</si>
  <si>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</si>
  <si>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</si>
  <si>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</si>
  <si>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</si>
  <si>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</si>
  <si>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</si>
  <si>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</si>
  <si>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</si>
  <si>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</si>
  <si>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</si>
  <si>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</si>
  <si>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</si>
  <si>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</si>
  <si>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</si>
  <si>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</si>
  <si>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</si>
  <si>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</si>
  <si>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</si>
  <si>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</si>
  <si>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</si>
  <si>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</si>
  <si>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</si>
  <si>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</si>
  <si>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</si>
  <si>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</si>
  <si>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</si>
  <si>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</si>
  <si>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</si>
  <si>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</si>
  <si>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</si>
  <si>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</si>
  <si>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</si>
  <si>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</si>
  <si>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</si>
  <si>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</si>
  <si>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</si>
  <si>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</si>
  <si>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</si>
  <si>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</si>
  <si>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</si>
  <si>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</si>
  <si>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</si>
  <si>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</si>
  <si>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</si>
  <si>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</si>
  <si>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</si>
  <si>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</si>
  <si>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</si>
  <si>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</si>
  <si>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</si>
  <si>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</si>
  <si>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</si>
  <si>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</si>
  <si>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</si>
  <si>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</si>
  <si>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</si>
  <si>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</si>
  <si>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</si>
  <si>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</si>
  <si>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</si>
  <si>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</si>
  <si>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</si>
  <si>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</si>
  <si>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</si>
  <si>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</si>
  <si>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</si>
  <si>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</si>
  <si>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</si>
  <si>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</si>
  <si>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</si>
  <si>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</si>
  <si>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</si>
  <si>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</si>
  <si>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</si>
  <si>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</si>
  <si>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</si>
  <si>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</si>
  <si>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</si>
  <si>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</si>
  <si>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</si>
  <si>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</si>
  <si>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</si>
  <si>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</si>
  <si>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</si>
  <si>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</si>
  <si>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</si>
  <si>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</si>
  <si>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</si>
  <si>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</si>
  <si>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</si>
  <si>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</si>
  <si>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</si>
  <si>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</si>
  <si>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</si>
  <si>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</si>
  <si>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</si>
  <si>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</si>
  <si>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</si>
  <si>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</si>
  <si>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</si>
  <si>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</si>
  <si>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</si>
  <si>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</si>
  <si>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</si>
  <si>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</si>
  <si>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</si>
  <si>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</si>
  <si>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</si>
  <si>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</si>
  <si>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</si>
  <si>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</si>
  <si>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</si>
  <si>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</si>
  <si>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</si>
  <si>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</si>
  <si>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</si>
  <si>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</si>
  <si>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</si>
  <si>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</si>
  <si>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</si>
  <si>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</si>
  <si>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</si>
  <si>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</si>
  <si>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</si>
  <si>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</si>
  <si>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</si>
  <si>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</si>
  <si>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</si>
  <si>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</si>
  <si>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</si>
  <si>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</si>
  <si>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</si>
  <si>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</si>
  <si>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</si>
  <si>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</si>
  <si>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</si>
  <si>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</si>
  <si>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</si>
  <si>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</si>
  <si>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</si>
  <si>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</si>
  <si>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</si>
  <si>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</si>
  <si>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</si>
  <si>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</si>
  <si>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</si>
  <si>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</si>
  <si>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</si>
  <si>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</si>
  <si>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</si>
  <si>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</si>
  <si>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</si>
  <si>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</si>
  <si>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</si>
  <si>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</si>
  <si>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</si>
  <si>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</si>
  <si>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</si>
  <si>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</si>
  <si>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</si>
  <si>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</si>
  <si>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</si>
  <si>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</si>
  <si>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</si>
  <si>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</si>
  <si>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</si>
  <si>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</si>
  <si>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</si>
  <si>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</si>
  <si>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</si>
  <si>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</si>
  <si>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</si>
  <si>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</si>
  <si>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</si>
  <si>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</si>
  <si>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</si>
  <si>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</si>
  <si>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</si>
  <si>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</si>
  <si>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</si>
  <si>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</si>
  <si>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</si>
  <si>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</si>
  <si>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</si>
  <si>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</si>
  <si>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</si>
  <si>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</si>
  <si>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C:\Users\holadehinde\WSTC Financial Services Limited\Investment Research - Documents\WSTC Company Research Document\Daily Clients Report\Daily Report\2026\April 2026</t>
  </si>
  <si>
    <t>VALUE (N)</t>
  </si>
  <si>
    <t>Market Snapshot - 4/23/2026</t>
  </si>
  <si>
    <t>MTN NIGERIA</t>
  </si>
  <si>
    <t>ZENITH BANK</t>
  </si>
  <si>
    <t>GT HOLDCO</t>
  </si>
  <si>
    <t>DANGOTE CEMENT</t>
  </si>
  <si>
    <t>FIRST HOLDCO</t>
  </si>
  <si>
    <t>LAFARGE</t>
  </si>
  <si>
    <t>ACCESS HOLDINGS</t>
  </si>
  <si>
    <t xml:space="preserve">TRANS-NATIONWIDE EXPRESS </t>
  </si>
  <si>
    <t>MCNICHOLS</t>
  </si>
  <si>
    <t>CORONATION INSURANCE</t>
  </si>
  <si>
    <t>ABBEY MORTGAGE BANK</t>
  </si>
  <si>
    <t>JAPAUL GOLD</t>
  </si>
  <si>
    <t>DANGOTE SUGAR REFINERY</t>
  </si>
  <si>
    <t>UNILEVER NIGERIA PLC</t>
  </si>
  <si>
    <t>Q1 2026</t>
  </si>
  <si>
    <t>Q1 2025</t>
  </si>
  <si>
    <t>N'm</t>
  </si>
  <si>
    <t>Revenue</t>
  </si>
  <si>
    <t>Cost of Sales</t>
  </si>
  <si>
    <t>Profit before tax</t>
  </si>
  <si>
    <t>Income tax</t>
  </si>
  <si>
    <t>Profit for the year</t>
  </si>
  <si>
    <t>Balance Sheet Information:</t>
  </si>
  <si>
    <t>Assets</t>
  </si>
  <si>
    <t>Non-current assets</t>
  </si>
  <si>
    <t>Plant, property &amp; equipment</t>
  </si>
  <si>
    <t>Investment property</t>
  </si>
  <si>
    <t>Other financial assets</t>
  </si>
  <si>
    <t>Intangible assets</t>
  </si>
  <si>
    <t>Other Assets</t>
  </si>
  <si>
    <t>Total non-current assets</t>
  </si>
  <si>
    <t>Current assets</t>
  </si>
  <si>
    <t>Inventories</t>
  </si>
  <si>
    <t>Trade and other receivables</t>
  </si>
  <si>
    <t>Advance and prepayments</t>
  </si>
  <si>
    <t>Cash and bank balances</t>
  </si>
  <si>
    <t>Total current assets</t>
  </si>
  <si>
    <t>Total Assets</t>
  </si>
  <si>
    <t>Liabilities</t>
  </si>
  <si>
    <t>Current liabilities</t>
  </si>
  <si>
    <t>Trade and other payables</t>
  </si>
  <si>
    <t>Current income tax liabilities</t>
  </si>
  <si>
    <t xml:space="preserve">Deferred income </t>
  </si>
  <si>
    <t>Total current liabilities</t>
  </si>
  <si>
    <t>Non-current liabilities</t>
  </si>
  <si>
    <t xml:space="preserve">Loans and borrowings </t>
  </si>
  <si>
    <t>Lease liability</t>
  </si>
  <si>
    <t>Unfunded retirement benefit</t>
  </si>
  <si>
    <t>Long service award obligations</t>
  </si>
  <si>
    <t>Total non-current liabilities</t>
  </si>
  <si>
    <t>Equity</t>
  </si>
  <si>
    <t>Share capital</t>
  </si>
  <si>
    <t>Share premium</t>
  </si>
  <si>
    <t>Retained earnings</t>
  </si>
  <si>
    <t>Net Assets</t>
  </si>
  <si>
    <t>BERGER PAINTS PLC</t>
  </si>
  <si>
    <t xml:space="preserve">Profit before tax </t>
  </si>
  <si>
    <t xml:space="preserve">Profit after tax </t>
  </si>
  <si>
    <t xml:space="preserve">Property plant and equipment  </t>
  </si>
  <si>
    <t>ROU asset</t>
  </si>
  <si>
    <t xml:space="preserve">Investment property  </t>
  </si>
  <si>
    <t xml:space="preserve">Inventories  </t>
  </si>
  <si>
    <t xml:space="preserve">Trade and other receivables  </t>
  </si>
  <si>
    <t xml:space="preserve">Prepayments and advances  </t>
  </si>
  <si>
    <t xml:space="preserve">Cash and cash equivalents  </t>
  </si>
  <si>
    <t xml:space="preserve">Total assets </t>
  </si>
  <si>
    <t>Loans and borrowings</t>
  </si>
  <si>
    <t xml:space="preserve">Deferred income  </t>
  </si>
  <si>
    <t>Financial derivative</t>
  </si>
  <si>
    <t>Deferred tax liabilities</t>
  </si>
  <si>
    <t xml:space="preserve">Loans and borrowings -current  </t>
  </si>
  <si>
    <t>Current tax liabilities</t>
  </si>
  <si>
    <t xml:space="preserve">Trade and other payables  </t>
  </si>
  <si>
    <t xml:space="preserve">Dividend payable  </t>
  </si>
  <si>
    <t>Total Liabilities</t>
  </si>
  <si>
    <t>INTERIM REPORT FOR THREE MONTHS ENDED MARCH 31, 2026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</si>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</sst>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652">
    <xf numFmtId="0" fontId="0" fillId="0" borderId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0" fontId="21" fillId="21" borderId="2" applyNumberFormat="0" applyAlignment="0" applyProtection="0"/>
    <xf numFmtId="0" fontId="21" fillId="21" borderId="2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16" fillId="0" borderId="0"/>
    <xf numFmtId="0" fontId="16" fillId="0" borderId="0"/>
    <xf numFmtId="0" fontId="34" fillId="0" borderId="0"/>
    <xf numFmtId="0" fontId="34" fillId="0" borderId="0"/>
    <xf numFmtId="0" fontId="16" fillId="0" borderId="0"/>
    <xf numFmtId="0" fontId="16" fillId="0" borderId="0"/>
    <xf numFmtId="0" fontId="34" fillId="0" borderId="0"/>
    <xf numFmtId="0" fontId="16" fillId="0" borderId="0"/>
    <xf numFmtId="0" fontId="16" fillId="23" borderId="7" applyNumberFormat="0" applyFont="0" applyAlignment="0" applyProtection="0"/>
    <xf numFmtId="0" fontId="16" fillId="23" borderId="7" applyNumberFormat="0" applyFont="0" applyAlignment="0" applyProtection="0"/>
    <xf numFmtId="0" fontId="16" fillId="23" borderId="7" applyNumberFormat="0" applyFon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35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5" fillId="0" borderId="0" applyFont="0" applyFill="0" applyBorder="0" applyAlignment="0" applyProtection="0"/>
    <xf numFmtId="0" fontId="7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43" fontId="15" fillId="0" borderId="0" applyFont="0" applyFill="0" applyBorder="0" applyAlignment="0" applyProtection="0"/>
    <xf numFmtId="0" fontId="15" fillId="0" borderId="0"/>
    <xf numFmtId="0" fontId="7" fillId="0" borderId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7" fillId="0" borderId="0"/>
    <xf numFmtId="0" fontId="7" fillId="0" borderId="0"/>
    <xf numFmtId="0" fontId="15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" fillId="0" borderId="0"/>
    <xf numFmtId="0" fontId="7" fillId="0" borderId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165" fontId="15" fillId="0" borderId="0"/>
    <xf numFmtId="43" fontId="15" fillId="0" borderId="0" applyFont="0" applyFill="0" applyBorder="0" applyAlignment="0" applyProtection="0"/>
    <xf numFmtId="165" fontId="36" fillId="0" borderId="0" applyNumberFormat="0" applyFill="0" applyBorder="0" applyAlignment="0" applyProtection="0">
      <alignment vertical="top"/>
      <protection locked="0"/>
    </xf>
    <xf numFmtId="0" fontId="15" fillId="0" borderId="0"/>
    <xf numFmtId="165" fontId="15" fillId="0" borderId="0"/>
    <xf numFmtId="0" fontId="15" fillId="0" borderId="0"/>
    <xf numFmtId="0" fontId="15" fillId="0" borderId="0"/>
    <xf numFmtId="165" fontId="15" fillId="0" borderId="0"/>
    <xf numFmtId="0" fontId="7" fillId="0" borderId="0"/>
    <xf numFmtId="0" fontId="15" fillId="0" borderId="0"/>
    <xf numFmtId="0" fontId="15" fillId="0" borderId="0"/>
    <xf numFmtId="0" fontId="37" fillId="38" borderId="0" applyNumberFormat="0" applyBorder="0" applyAlignment="0" applyProtection="0"/>
    <xf numFmtId="0" fontId="17" fillId="2" borderId="0" applyNumberFormat="0" applyBorder="0" applyAlignment="0" applyProtection="0"/>
    <xf numFmtId="0" fontId="37" fillId="42" borderId="0" applyNumberFormat="0" applyBorder="0" applyAlignment="0" applyProtection="0"/>
    <xf numFmtId="0" fontId="17" fillId="3" borderId="0" applyNumberFormat="0" applyBorder="0" applyAlignment="0" applyProtection="0"/>
    <xf numFmtId="0" fontId="37" fillId="46" borderId="0" applyNumberFormat="0" applyBorder="0" applyAlignment="0" applyProtection="0"/>
    <xf numFmtId="0" fontId="17" fillId="4" borderId="0" applyNumberFormat="0" applyBorder="0" applyAlignment="0" applyProtection="0"/>
    <xf numFmtId="0" fontId="37" fillId="50" borderId="0" applyNumberFormat="0" applyBorder="0" applyAlignment="0" applyProtection="0"/>
    <xf numFmtId="0" fontId="17" fillId="5" borderId="0" applyNumberFormat="0" applyBorder="0" applyAlignment="0" applyProtection="0"/>
    <xf numFmtId="0" fontId="37" fillId="54" borderId="0" applyNumberFormat="0" applyBorder="0" applyAlignment="0" applyProtection="0"/>
    <xf numFmtId="0" fontId="17" fillId="6" borderId="0" applyNumberFormat="0" applyBorder="0" applyAlignment="0" applyProtection="0"/>
    <xf numFmtId="0" fontId="37" fillId="58" borderId="0" applyNumberFormat="0" applyBorder="0" applyAlignment="0" applyProtection="0"/>
    <xf numFmtId="0" fontId="17" fillId="7" borderId="0" applyNumberFormat="0" applyBorder="0" applyAlignment="0" applyProtection="0"/>
    <xf numFmtId="0" fontId="37" fillId="39" borderId="0" applyNumberFormat="0" applyBorder="0" applyAlignment="0" applyProtection="0"/>
    <xf numFmtId="0" fontId="17" fillId="8" borderId="0" applyNumberFormat="0" applyBorder="0" applyAlignment="0" applyProtection="0"/>
    <xf numFmtId="0" fontId="37" fillId="43" borderId="0" applyNumberFormat="0" applyBorder="0" applyAlignment="0" applyProtection="0"/>
    <xf numFmtId="0" fontId="17" fillId="9" borderId="0" applyNumberFormat="0" applyBorder="0" applyAlignment="0" applyProtection="0"/>
    <xf numFmtId="0" fontId="37" fillId="47" borderId="0" applyNumberFormat="0" applyBorder="0" applyAlignment="0" applyProtection="0"/>
    <xf numFmtId="0" fontId="17" fillId="10" borderId="0" applyNumberFormat="0" applyBorder="0" applyAlignment="0" applyProtection="0"/>
    <xf numFmtId="0" fontId="37" fillId="51" borderId="0" applyNumberFormat="0" applyBorder="0" applyAlignment="0" applyProtection="0"/>
    <xf numFmtId="0" fontId="17" fillId="5" borderId="0" applyNumberFormat="0" applyBorder="0" applyAlignment="0" applyProtection="0"/>
    <xf numFmtId="0" fontId="37" fillId="55" borderId="0" applyNumberFormat="0" applyBorder="0" applyAlignment="0" applyProtection="0"/>
    <xf numFmtId="0" fontId="17" fillId="8" borderId="0" applyNumberFormat="0" applyBorder="0" applyAlignment="0" applyProtection="0"/>
    <xf numFmtId="0" fontId="37" fillId="59" borderId="0" applyNumberFormat="0" applyBorder="0" applyAlignment="0" applyProtection="0"/>
    <xf numFmtId="0" fontId="17" fillId="11" borderId="0" applyNumberFormat="0" applyBorder="0" applyAlignment="0" applyProtection="0"/>
    <xf numFmtId="0" fontId="38" fillId="40" borderId="0" applyNumberFormat="0" applyBorder="0" applyAlignment="0" applyProtection="0"/>
    <xf numFmtId="0" fontId="18" fillId="12" borderId="0" applyNumberFormat="0" applyBorder="0" applyAlignment="0" applyProtection="0"/>
    <xf numFmtId="0" fontId="38" fillId="44" borderId="0" applyNumberFormat="0" applyBorder="0" applyAlignment="0" applyProtection="0"/>
    <xf numFmtId="0" fontId="18" fillId="9" borderId="0" applyNumberFormat="0" applyBorder="0" applyAlignment="0" applyProtection="0"/>
    <xf numFmtId="0" fontId="38" fillId="48" borderId="0" applyNumberFormat="0" applyBorder="0" applyAlignment="0" applyProtection="0"/>
    <xf numFmtId="0" fontId="18" fillId="10" borderId="0" applyNumberFormat="0" applyBorder="0" applyAlignment="0" applyProtection="0"/>
    <xf numFmtId="0" fontId="38" fillId="52" borderId="0" applyNumberFormat="0" applyBorder="0" applyAlignment="0" applyProtection="0"/>
    <xf numFmtId="0" fontId="18" fillId="13" borderId="0" applyNumberFormat="0" applyBorder="0" applyAlignment="0" applyProtection="0"/>
    <xf numFmtId="0" fontId="38" fillId="56" borderId="0" applyNumberFormat="0" applyBorder="0" applyAlignment="0" applyProtection="0"/>
    <xf numFmtId="0" fontId="18" fillId="14" borderId="0" applyNumberFormat="0" applyBorder="0" applyAlignment="0" applyProtection="0"/>
    <xf numFmtId="0" fontId="38" fillId="60" borderId="0" applyNumberFormat="0" applyBorder="0" applyAlignment="0" applyProtection="0"/>
    <xf numFmtId="0" fontId="18" fillId="15" borderId="0" applyNumberFormat="0" applyBorder="0" applyAlignment="0" applyProtection="0"/>
    <xf numFmtId="0" fontId="38" fillId="37" borderId="0" applyNumberFormat="0" applyBorder="0" applyAlignment="0" applyProtection="0"/>
    <xf numFmtId="0" fontId="18" fillId="16" borderId="0" applyNumberFormat="0" applyBorder="0" applyAlignment="0" applyProtection="0"/>
    <xf numFmtId="0" fontId="38" fillId="41" borderId="0" applyNumberFormat="0" applyBorder="0" applyAlignment="0" applyProtection="0"/>
    <xf numFmtId="0" fontId="18" fillId="17" borderId="0" applyNumberFormat="0" applyBorder="0" applyAlignment="0" applyProtection="0"/>
    <xf numFmtId="0" fontId="38" fillId="45" borderId="0" applyNumberFormat="0" applyBorder="0" applyAlignment="0" applyProtection="0"/>
    <xf numFmtId="0" fontId="18" fillId="18" borderId="0" applyNumberFormat="0" applyBorder="0" applyAlignment="0" applyProtection="0"/>
    <xf numFmtId="0" fontId="38" fillId="49" borderId="0" applyNumberFormat="0" applyBorder="0" applyAlignment="0" applyProtection="0"/>
    <xf numFmtId="0" fontId="18" fillId="13" borderId="0" applyNumberFormat="0" applyBorder="0" applyAlignment="0" applyProtection="0"/>
    <xf numFmtId="0" fontId="38" fillId="53" borderId="0" applyNumberFormat="0" applyBorder="0" applyAlignment="0" applyProtection="0"/>
    <xf numFmtId="0" fontId="18" fillId="14" borderId="0" applyNumberFormat="0" applyBorder="0" applyAlignment="0" applyProtection="0"/>
    <xf numFmtId="0" fontId="38" fillId="57" borderId="0" applyNumberFormat="0" applyBorder="0" applyAlignment="0" applyProtection="0"/>
    <xf numFmtId="0" fontId="18" fillId="19" borderId="0" applyNumberFormat="0" applyBorder="0" applyAlignment="0" applyProtection="0"/>
    <xf numFmtId="0" fontId="39" fillId="31" borderId="0" applyNumberFormat="0" applyBorder="0" applyAlignment="0" applyProtection="0"/>
    <xf numFmtId="0" fontId="19" fillId="3" borderId="0" applyNumberFormat="0" applyBorder="0" applyAlignment="0" applyProtection="0"/>
    <xf numFmtId="0" fontId="40" fillId="34" borderId="21" applyNumberFormat="0" applyAlignment="0" applyProtection="0"/>
    <xf numFmtId="0" fontId="20" fillId="20" borderId="1" applyNumberFormat="0" applyAlignment="0" applyProtection="0"/>
    <xf numFmtId="0" fontId="41" fillId="35" borderId="24" applyNumberFormat="0" applyAlignment="0" applyProtection="0"/>
    <xf numFmtId="0" fontId="21" fillId="21" borderId="2" applyNumberFormat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3" fillId="30" borderId="0" applyNumberFormat="0" applyBorder="0" applyAlignment="0" applyProtection="0"/>
    <xf numFmtId="0" fontId="23" fillId="4" borderId="0" applyNumberFormat="0" applyBorder="0" applyAlignment="0" applyProtection="0"/>
    <xf numFmtId="0" fontId="44" fillId="0" borderId="18" applyNumberFormat="0" applyFill="0" applyAlignment="0" applyProtection="0"/>
    <xf numFmtId="0" fontId="24" fillId="0" borderId="3" applyNumberFormat="0" applyFill="0" applyAlignment="0" applyProtection="0"/>
    <xf numFmtId="0" fontId="45" fillId="0" borderId="19" applyNumberFormat="0" applyFill="0" applyAlignment="0" applyProtection="0"/>
    <xf numFmtId="0" fontId="25" fillId="0" borderId="4" applyNumberFormat="0" applyFill="0" applyAlignment="0" applyProtection="0"/>
    <xf numFmtId="0" fontId="46" fillId="0" borderId="20" applyNumberFormat="0" applyFill="0" applyAlignment="0" applyProtection="0"/>
    <xf numFmtId="0" fontId="26" fillId="0" borderId="5" applyNumberFormat="0" applyFill="0" applyAlignment="0" applyProtection="0"/>
    <xf numFmtId="0" fontId="4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7" fillId="33" borderId="21" applyNumberFormat="0" applyAlignment="0" applyProtection="0"/>
    <xf numFmtId="0" fontId="27" fillId="7" borderId="1" applyNumberFormat="0" applyAlignment="0" applyProtection="0"/>
    <xf numFmtId="0" fontId="48" fillId="0" borderId="23" applyNumberFormat="0" applyFill="0" applyAlignment="0" applyProtection="0"/>
    <xf numFmtId="0" fontId="28" fillId="0" borderId="6" applyNumberFormat="0" applyFill="0" applyAlignment="0" applyProtection="0"/>
    <xf numFmtId="0" fontId="49" fillId="32" borderId="0" applyNumberFormat="0" applyBorder="0" applyAlignment="0" applyProtection="0"/>
    <xf numFmtId="0" fontId="29" fillId="22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36" borderId="25" applyNumberFormat="0" applyFont="0" applyAlignment="0" applyProtection="0"/>
    <xf numFmtId="0" fontId="15" fillId="23" borderId="7" applyNumberFormat="0" applyFont="0" applyAlignment="0" applyProtection="0"/>
    <xf numFmtId="0" fontId="50" fillId="34" borderId="22" applyNumberFormat="0" applyAlignment="0" applyProtection="0"/>
    <xf numFmtId="0" fontId="30" fillId="20" borderId="8" applyNumberFormat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2" fillId="0" borderId="26" applyNumberFormat="0" applyFill="0" applyAlignment="0" applyProtection="0"/>
    <xf numFmtId="0" fontId="32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5" fillId="0" borderId="0"/>
    <xf numFmtId="165" fontId="15" fillId="0" borderId="0"/>
    <xf numFmtId="165" fontId="7" fillId="0" borderId="0"/>
    <xf numFmtId="165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165" fontId="15" fillId="0" borderId="0"/>
    <xf numFmtId="165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5" fillId="0" borderId="0"/>
    <xf numFmtId="0" fontId="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165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66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1" fillId="0" borderId="0"/>
    <xf numFmtId="165" fontId="15" fillId="0" borderId="0"/>
    <xf numFmtId="9" fontId="15" fillId="0" borderId="0" applyFont="0" applyFill="0" applyBorder="0" applyAlignment="0" applyProtection="0"/>
  </cellStyleXfs>
  <cellXfs count="198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5" fillId="29" borderId="0" xfId="185" applyFill="1" applyAlignment="1">
      <alignment vertical="top" wrapText="1"/>
    </xf>
    <xf numFmtId="0" fontId="54" fillId="0" borderId="0" xfId="0" applyFont="1"/>
    <xf numFmtId="0" fontId="55" fillId="0" borderId="0" xfId="0" applyFont="1"/>
    <xf numFmtId="0" fontId="54" fillId="25" borderId="0" xfId="0" applyFont="1" applyFill="1"/>
    <xf numFmtId="43" fontId="54" fillId="25" borderId="0" xfId="40647" applyFont="1" applyFill="1"/>
    <xf numFmtId="39" fontId="54" fillId="25" borderId="0" xfId="0" applyNumberFormat="1" applyFont="1" applyFill="1" applyAlignment="1">
      <alignment horizontal="left"/>
    </xf>
    <xf numFmtId="164" fontId="54" fillId="25" borderId="0" xfId="40647" applyNumberFormat="1" applyFont="1" applyFill="1"/>
    <xf numFmtId="43" fontId="54" fillId="25" borderId="0" xfId="40647" applyFont="1" applyFill="1" applyAlignment="1">
      <alignment horizontal="right"/>
    </xf>
    <xf numFmtId="0" fontId="56" fillId="0" borderId="0" xfId="0" applyFont="1"/>
    <xf numFmtId="0" fontId="57" fillId="0" borderId="0" xfId="0" applyFont="1"/>
    <xf numFmtId="4" fontId="56" fillId="0" borderId="0" xfId="0" applyNumberFormat="1" applyFont="1" applyAlignment="1">
      <alignment horizontal="left"/>
    </xf>
    <xf numFmtId="0" fontId="57" fillId="24" borderId="13" xfId="184" applyFont="1" applyFill="1" applyBorder="1" applyAlignment="1">
      <alignment horizontal="center"/>
    </xf>
    <xf numFmtId="0" fontId="57" fillId="24" borderId="0" xfId="184" applyFont="1" applyFill="1" applyAlignment="1">
      <alignment horizontal="center"/>
    </xf>
    <xf numFmtId="43" fontId="57" fillId="24" borderId="0" xfId="40647" applyFont="1" applyFill="1" applyAlignment="1">
      <alignment horizontal="center"/>
    </xf>
    <xf numFmtId="43" fontId="57" fillId="24" borderId="14" xfId="40647" applyFont="1" applyFill="1" applyBorder="1" applyAlignment="1">
      <alignment horizontal="center"/>
    </xf>
    <xf numFmtId="0" fontId="57" fillId="24" borderId="0" xfId="184" applyFont="1" applyFill="1" applyAlignment="1">
      <alignment horizontal="left"/>
    </xf>
    <xf numFmtId="0" fontId="56" fillId="25" borderId="13" xfId="184" applyFont="1" applyFill="1" applyBorder="1"/>
    <xf numFmtId="0" fontId="56" fillId="25" borderId="0" xfId="184" applyFont="1" applyFill="1"/>
    <xf numFmtId="0" fontId="59" fillId="25" borderId="0" xfId="184" applyFont="1" applyFill="1" applyAlignment="1">
      <alignment horizontal="center"/>
    </xf>
    <xf numFmtId="43" fontId="59" fillId="25" borderId="0" xfId="40647" applyFont="1" applyFill="1" applyAlignment="1">
      <alignment horizontal="center"/>
    </xf>
    <xf numFmtId="43" fontId="59" fillId="25" borderId="14" xfId="40647" applyFont="1" applyFill="1" applyBorder="1" applyAlignment="1">
      <alignment horizontal="center"/>
    </xf>
    <xf numFmtId="0" fontId="56" fillId="25" borderId="13" xfId="184" applyFont="1" applyFill="1" applyBorder="1" applyAlignment="1">
      <alignment horizontal="center"/>
    </xf>
    <xf numFmtId="39" fontId="56" fillId="25" borderId="0" xfId="184" applyNumberFormat="1" applyFont="1" applyFill="1" applyAlignment="1">
      <alignment horizontal="left"/>
    </xf>
    <xf numFmtId="2" fontId="56" fillId="25" borderId="0" xfId="148" applyNumberFormat="1" applyFont="1" applyFill="1" applyAlignment="1">
      <alignment horizontal="center"/>
    </xf>
    <xf numFmtId="37" fontId="56" fillId="25" borderId="0" xfId="148" applyNumberFormat="1" applyFont="1" applyFill="1" applyBorder="1" applyAlignment="1">
      <alignment horizontal="center"/>
    </xf>
    <xf numFmtId="4" fontId="56" fillId="25" borderId="0" xfId="148" applyNumberFormat="1" applyFont="1" applyFill="1" applyAlignment="1">
      <alignment horizontal="center"/>
    </xf>
    <xf numFmtId="39" fontId="56" fillId="25" borderId="14" xfId="148" applyNumberFormat="1" applyFont="1" applyFill="1" applyBorder="1" applyAlignment="1">
      <alignment horizontal="center"/>
    </xf>
    <xf numFmtId="0" fontId="56" fillId="25" borderId="15" xfId="184" applyFont="1" applyFill="1" applyBorder="1"/>
    <xf numFmtId="0" fontId="56" fillId="25" borderId="16" xfId="184" applyFont="1" applyFill="1" applyBorder="1"/>
    <xf numFmtId="43" fontId="56" fillId="25" borderId="16" xfId="40647" applyFont="1" applyFill="1" applyBorder="1"/>
    <xf numFmtId="43" fontId="57" fillId="25" borderId="16" xfId="40647" applyFont="1" applyFill="1" applyBorder="1" applyAlignment="1">
      <alignment horizontal="right"/>
    </xf>
    <xf numFmtId="39" fontId="57" fillId="25" borderId="17" xfId="148" applyNumberFormat="1" applyFont="1" applyFill="1" applyBorder="1" applyAlignment="1">
      <alignment horizontal="center"/>
    </xf>
    <xf numFmtId="0" fontId="56" fillId="24" borderId="10" xfId="0" applyFont="1" applyFill="1" applyBorder="1"/>
    <xf numFmtId="0" fontId="60" fillId="0" borderId="0" xfId="0" applyFont="1" applyAlignment="1">
      <alignment horizontal="center"/>
    </xf>
    <xf numFmtId="0" fontId="56" fillId="25" borderId="13" xfId="0" applyFont="1" applyFill="1" applyBorder="1"/>
    <xf numFmtId="0" fontId="56" fillId="25" borderId="0" xfId="0" applyFont="1" applyFill="1"/>
    <xf numFmtId="0" fontId="57" fillId="25" borderId="0" xfId="0" applyFont="1" applyFill="1" applyAlignment="1">
      <alignment horizontal="right"/>
    </xf>
    <xf numFmtId="0" fontId="57" fillId="25" borderId="0" xfId="0" applyFont="1" applyFill="1" applyAlignment="1">
      <alignment horizontal="center"/>
    </xf>
    <xf numFmtId="0" fontId="57" fillId="25" borderId="14" xfId="0" applyFont="1" applyFill="1" applyBorder="1" applyAlignment="1">
      <alignment horizontal="center"/>
    </xf>
    <xf numFmtId="0" fontId="56" fillId="24" borderId="13" xfId="0" applyFont="1" applyFill="1" applyBorder="1"/>
    <xf numFmtId="0" fontId="57" fillId="24" borderId="0" xfId="0" applyFont="1" applyFill="1"/>
    <xf numFmtId="43" fontId="56" fillId="24" borderId="0" xfId="40647" applyFont="1" applyFill="1" applyBorder="1" applyAlignment="1">
      <alignment horizontal="center"/>
    </xf>
    <xf numFmtId="10" fontId="56" fillId="24" borderId="14" xfId="132" applyNumberFormat="1" applyFont="1" applyFill="1" applyBorder="1" applyAlignment="1">
      <alignment horizontal="center"/>
    </xf>
    <xf numFmtId="43" fontId="56" fillId="24" borderId="0" xfId="40647" applyFont="1" applyFill="1" applyBorder="1" applyAlignment="1">
      <alignment horizontal="center" wrapText="1"/>
    </xf>
    <xf numFmtId="0" fontId="60" fillId="25" borderId="0" xfId="0" applyFont="1" applyFill="1"/>
    <xf numFmtId="0" fontId="61" fillId="25" borderId="0" xfId="0" applyFont="1" applyFill="1"/>
    <xf numFmtId="0" fontId="61" fillId="25" borderId="14" xfId="0" applyFont="1" applyFill="1" applyBorder="1"/>
    <xf numFmtId="0" fontId="60" fillId="24" borderId="0" xfId="0" applyFont="1" applyFill="1"/>
    <xf numFmtId="0" fontId="57" fillId="25" borderId="0" xfId="0" applyFont="1" applyFill="1"/>
    <xf numFmtId="0" fontId="57" fillId="25" borderId="0" xfId="0" applyFont="1" applyFill="1" applyAlignment="1">
      <alignment horizontal="center" wrapText="1"/>
    </xf>
    <xf numFmtId="10" fontId="62" fillId="25" borderId="0" xfId="132" applyNumberFormat="1" applyFont="1" applyFill="1" applyBorder="1" applyAlignment="1">
      <alignment horizontal="center"/>
    </xf>
    <xf numFmtId="2" fontId="56" fillId="0" borderId="0" xfId="0" applyNumberFormat="1" applyFont="1" applyAlignment="1">
      <alignment horizontal="center"/>
    </xf>
    <xf numFmtId="43" fontId="56" fillId="25" borderId="0" xfId="40647" applyFont="1" applyFill="1" applyBorder="1"/>
    <xf numFmtId="10" fontId="63" fillId="25" borderId="0" xfId="132" applyNumberFormat="1" applyFont="1" applyFill="1" applyBorder="1" applyAlignment="1">
      <alignment horizontal="center"/>
    </xf>
    <xf numFmtId="0" fontId="56" fillId="24" borderId="15" xfId="0" applyFont="1" applyFill="1" applyBorder="1"/>
    <xf numFmtId="0" fontId="56" fillId="24" borderId="16" xfId="0" applyFont="1" applyFill="1" applyBorder="1"/>
    <xf numFmtId="0" fontId="56" fillId="24" borderId="17" xfId="0" applyFont="1" applyFill="1" applyBorder="1"/>
    <xf numFmtId="43" fontId="56" fillId="25" borderId="0" xfId="40647" applyFont="1" applyFill="1"/>
    <xf numFmtId="0" fontId="56" fillId="25" borderId="0" xfId="0" applyFont="1" applyFill="1" applyAlignment="1">
      <alignment horizontal="center"/>
    </xf>
    <xf numFmtId="10" fontId="56" fillId="25" borderId="0" xfId="132" applyNumberFormat="1" applyFont="1" applyFill="1"/>
    <xf numFmtId="4" fontId="56" fillId="25" borderId="0" xfId="0" applyNumberFormat="1" applyFont="1" applyFill="1"/>
    <xf numFmtId="43" fontId="56" fillId="25" borderId="0" xfId="0" applyNumberFormat="1" applyFont="1" applyFill="1"/>
    <xf numFmtId="4" fontId="56" fillId="0" borderId="0" xfId="0" applyNumberFormat="1" applyFont="1"/>
    <xf numFmtId="9" fontId="56" fillId="25" borderId="0" xfId="132" applyFont="1" applyFill="1"/>
    <xf numFmtId="0" fontId="64" fillId="25" borderId="0" xfId="0" applyFont="1" applyFill="1"/>
    <xf numFmtId="2" fontId="56" fillId="25" borderId="14" xfId="0" applyNumberFormat="1" applyFont="1" applyFill="1" applyBorder="1" applyAlignment="1">
      <alignment horizontal="center"/>
    </xf>
    <xf numFmtId="9" fontId="56" fillId="25" borderId="0" xfId="132" applyFont="1" applyFill="1" applyAlignment="1">
      <alignment horizontal="center"/>
    </xf>
    <xf numFmtId="38" fontId="57" fillId="0" borderId="12" xfId="40647" applyNumberFormat="1" applyFont="1" applyBorder="1" applyAlignment="1" applyProtection="1">
      <alignment horizontal="center"/>
      <protection hidden="1"/>
    </xf>
    <xf numFmtId="0" fontId="56" fillId="0" borderId="0" xfId="0" applyFont="1" applyAlignment="1" applyProtection="1">
      <alignment horizontal="center"/>
      <protection hidden="1"/>
    </xf>
    <xf numFmtId="38" fontId="56" fillId="27" borderId="14" xfId="40647" applyNumberFormat="1" applyFont="1" applyFill="1" applyBorder="1" applyAlignment="1" applyProtection="1">
      <alignment horizontal="center"/>
      <protection hidden="1"/>
    </xf>
    <xf numFmtId="4" fontId="56" fillId="0" borderId="14" xfId="40647" applyNumberFormat="1" applyFont="1" applyBorder="1" applyAlignment="1" applyProtection="1">
      <alignment horizontal="center"/>
      <protection hidden="1"/>
    </xf>
    <xf numFmtId="4" fontId="56" fillId="26" borderId="14" xfId="40647" applyNumberFormat="1" applyFont="1" applyFill="1" applyBorder="1" applyAlignment="1" applyProtection="1">
      <alignment horizontal="center"/>
      <protection hidden="1"/>
    </xf>
    <xf numFmtId="4" fontId="56" fillId="27" borderId="14" xfId="40647" applyNumberFormat="1" applyFont="1" applyFill="1" applyBorder="1" applyAlignment="1" applyProtection="1">
      <alignment horizontal="center"/>
      <protection hidden="1"/>
    </xf>
    <xf numFmtId="4" fontId="56" fillId="26" borderId="17" xfId="40647" applyNumberFormat="1" applyFont="1" applyFill="1" applyBorder="1" applyAlignment="1" applyProtection="1">
      <alignment horizontal="center"/>
      <protection hidden="1"/>
    </xf>
    <xf numFmtId="43" fontId="56" fillId="0" borderId="0" xfId="40647" applyFont="1" applyAlignment="1" applyProtection="1">
      <alignment horizontal="center"/>
      <protection hidden="1"/>
    </xf>
    <xf numFmtId="0" fontId="56" fillId="0" borderId="0" xfId="0" applyFont="1" applyProtection="1">
      <protection locked="0"/>
    </xf>
    <xf numFmtId="0" fontId="56" fillId="0" borderId="0" xfId="0" applyFont="1" applyAlignment="1" applyProtection="1">
      <alignment horizontal="center"/>
      <protection locked="0"/>
    </xf>
    <xf numFmtId="0" fontId="56" fillId="0" borderId="11" xfId="0" applyFont="1" applyBorder="1" applyAlignment="1" applyProtection="1">
      <alignment horizontal="center"/>
      <protection locked="0"/>
    </xf>
    <xf numFmtId="0" fontId="57" fillId="0" borderId="0" xfId="0" applyFont="1" applyProtection="1">
      <protection locked="0"/>
    </xf>
    <xf numFmtId="0" fontId="57" fillId="0" borderId="10" xfId="0" applyFont="1" applyBorder="1" applyProtection="1">
      <protection locked="0"/>
    </xf>
    <xf numFmtId="0" fontId="57" fillId="0" borderId="11" xfId="0" applyFont="1" applyBorder="1" applyProtection="1">
      <protection locked="0"/>
    </xf>
    <xf numFmtId="14" fontId="57" fillId="0" borderId="11" xfId="40647" applyNumberFormat="1" applyFont="1" applyBorder="1" applyAlignment="1" applyProtection="1">
      <alignment horizontal="center"/>
      <protection locked="0"/>
    </xf>
    <xf numFmtId="10" fontId="57" fillId="0" borderId="11" xfId="132" applyNumberFormat="1" applyFont="1" applyBorder="1" applyAlignment="1" applyProtection="1">
      <alignment horizontal="center"/>
      <protection locked="0"/>
    </xf>
    <xf numFmtId="38" fontId="57" fillId="0" borderId="11" xfId="40647" applyNumberFormat="1" applyFont="1" applyBorder="1" applyAlignment="1" applyProtection="1">
      <alignment horizontal="center"/>
      <protection locked="0"/>
    </xf>
    <xf numFmtId="0" fontId="58" fillId="27" borderId="13" xfId="0" applyFont="1" applyFill="1" applyBorder="1" applyProtection="1">
      <protection locked="0"/>
    </xf>
    <xf numFmtId="4" fontId="58" fillId="27" borderId="0" xfId="0" applyNumberFormat="1" applyFont="1" applyFill="1" applyAlignment="1" applyProtection="1">
      <alignment horizontal="left"/>
      <protection locked="0"/>
    </xf>
    <xf numFmtId="43" fontId="56" fillId="27" borderId="0" xfId="40647" applyFont="1" applyFill="1" applyBorder="1" applyAlignment="1" applyProtection="1">
      <alignment horizontal="center"/>
      <protection locked="0"/>
    </xf>
    <xf numFmtId="10" fontId="56" fillId="27" borderId="0" xfId="132" applyNumberFormat="1" applyFont="1" applyFill="1" applyBorder="1" applyAlignment="1" applyProtection="1">
      <alignment horizontal="center"/>
      <protection locked="0"/>
    </xf>
    <xf numFmtId="38" fontId="56" fillId="27" borderId="0" xfId="40647" applyNumberFormat="1" applyFont="1" applyFill="1" applyBorder="1" applyAlignment="1" applyProtection="1">
      <alignment horizontal="right"/>
      <protection locked="0"/>
    </xf>
    <xf numFmtId="0" fontId="65" fillId="0" borderId="13" xfId="0" applyFont="1" applyBorder="1" applyAlignment="1" applyProtection="1">
      <alignment horizontal="right"/>
      <protection locked="0"/>
    </xf>
    <xf numFmtId="4" fontId="56" fillId="0" borderId="0" xfId="0" applyNumberFormat="1" applyFont="1" applyAlignment="1" applyProtection="1">
      <alignment horizontal="left"/>
      <protection locked="0"/>
    </xf>
    <xf numFmtId="39" fontId="56" fillId="0" borderId="0" xfId="40647" applyNumberFormat="1" applyFont="1" applyBorder="1" applyAlignment="1" applyProtection="1">
      <alignment horizontal="center"/>
      <protection locked="0"/>
    </xf>
    <xf numFmtId="10" fontId="56" fillId="0" borderId="0" xfId="132" applyNumberFormat="1" applyFont="1" applyBorder="1" applyAlignment="1" applyProtection="1">
      <alignment horizontal="right"/>
      <protection locked="0"/>
    </xf>
    <xf numFmtId="38" fontId="56" fillId="0" borderId="0" xfId="40647" applyNumberFormat="1" applyFont="1" applyBorder="1" applyAlignment="1" applyProtection="1">
      <alignment horizontal="right"/>
      <protection locked="0"/>
    </xf>
    <xf numFmtId="4" fontId="56" fillId="26" borderId="0" xfId="0" applyNumberFormat="1" applyFont="1" applyFill="1" applyAlignment="1" applyProtection="1">
      <alignment horizontal="left"/>
      <protection locked="0"/>
    </xf>
    <xf numFmtId="39" fontId="56" fillId="26" borderId="0" xfId="40647" applyNumberFormat="1" applyFont="1" applyFill="1" applyBorder="1" applyAlignment="1" applyProtection="1">
      <alignment horizontal="center" wrapText="1"/>
      <protection locked="0"/>
    </xf>
    <xf numFmtId="10" fontId="56" fillId="26" borderId="0" xfId="132" applyNumberFormat="1" applyFont="1" applyFill="1" applyBorder="1" applyAlignment="1" applyProtection="1">
      <alignment horizontal="right"/>
      <protection locked="0"/>
    </xf>
    <xf numFmtId="38" fontId="56" fillId="26" borderId="0" xfId="40647" applyNumberFormat="1" applyFont="1" applyFill="1" applyBorder="1" applyAlignment="1" applyProtection="1">
      <alignment horizontal="right"/>
      <protection locked="0"/>
    </xf>
    <xf numFmtId="39" fontId="56" fillId="26" borderId="0" xfId="40647" applyNumberFormat="1" applyFont="1" applyFill="1" applyBorder="1" applyAlignment="1" applyProtection="1">
      <alignment horizontal="center"/>
      <protection locked="0"/>
    </xf>
    <xf numFmtId="39" fontId="56" fillId="27" borderId="0" xfId="40647" applyNumberFormat="1" applyFont="1" applyFill="1" applyBorder="1" applyAlignment="1" applyProtection="1">
      <alignment horizontal="center"/>
      <protection locked="0"/>
    </xf>
    <xf numFmtId="10" fontId="56" fillId="27" borderId="0" xfId="132" applyNumberFormat="1" applyFont="1" applyFill="1" applyBorder="1" applyAlignment="1" applyProtection="1">
      <alignment horizontal="right"/>
      <protection locked="0"/>
    </xf>
    <xf numFmtId="4" fontId="56" fillId="0" borderId="13" xfId="0" applyNumberFormat="1" applyFont="1" applyBorder="1" applyAlignment="1" applyProtection="1">
      <alignment horizontal="left"/>
      <protection locked="0"/>
    </xf>
    <xf numFmtId="0" fontId="56" fillId="0" borderId="13" xfId="0" applyFont="1" applyBorder="1" applyProtection="1">
      <protection locked="0"/>
    </xf>
    <xf numFmtId="0" fontId="56" fillId="0" borderId="13" xfId="0" applyFont="1" applyBorder="1" applyAlignment="1" applyProtection="1">
      <alignment horizontal="right"/>
      <protection locked="0"/>
    </xf>
    <xf numFmtId="0" fontId="65" fillId="0" borderId="15" xfId="0" applyFont="1" applyBorder="1" applyAlignment="1" applyProtection="1">
      <alignment horizontal="right"/>
      <protection locked="0"/>
    </xf>
    <xf numFmtId="4" fontId="56" fillId="26" borderId="16" xfId="0" applyNumberFormat="1" applyFont="1" applyFill="1" applyBorder="1" applyAlignment="1" applyProtection="1">
      <alignment horizontal="left"/>
      <protection locked="0"/>
    </xf>
    <xf numFmtId="39" fontId="56" fillId="26" borderId="16" xfId="40647" applyNumberFormat="1" applyFont="1" applyFill="1" applyBorder="1" applyAlignment="1" applyProtection="1">
      <alignment horizontal="center"/>
      <protection locked="0"/>
    </xf>
    <xf numFmtId="10" fontId="56" fillId="26" borderId="16" xfId="132" applyNumberFormat="1" applyFont="1" applyFill="1" applyBorder="1" applyAlignment="1" applyProtection="1">
      <alignment horizontal="right"/>
      <protection locked="0"/>
    </xf>
    <xf numFmtId="38" fontId="56" fillId="26" borderId="16" xfId="40647" applyNumberFormat="1" applyFont="1" applyFill="1" applyBorder="1" applyAlignment="1" applyProtection="1">
      <alignment horizontal="right"/>
      <protection locked="0"/>
    </xf>
    <xf numFmtId="43" fontId="56" fillId="0" borderId="0" xfId="40647" applyFont="1" applyAlignment="1" applyProtection="1">
      <alignment horizontal="center"/>
      <protection locked="0"/>
    </xf>
    <xf numFmtId="10" fontId="56" fillId="0" borderId="0" xfId="132" applyNumberFormat="1" applyFont="1" applyAlignment="1" applyProtection="1">
      <alignment horizontal="center"/>
      <protection locked="0"/>
    </xf>
    <xf numFmtId="164" fontId="56" fillId="0" borderId="0" xfId="40647" applyNumberFormat="1" applyFont="1" applyBorder="1" applyAlignment="1" applyProtection="1">
      <alignment horizontal="center"/>
      <protection locked="0"/>
    </xf>
    <xf numFmtId="44" fontId="56" fillId="0" borderId="0" xfId="40648" applyFont="1" applyProtection="1">
      <protection locked="0"/>
    </xf>
    <xf numFmtId="166" fontId="56" fillId="0" borderId="0" xfId="0" applyNumberFormat="1" applyFont="1" applyProtection="1">
      <protection locked="0"/>
    </xf>
    <xf numFmtId="9" fontId="56" fillId="0" borderId="0" xfId="132" applyFont="1" applyProtection="1">
      <protection locked="0"/>
    </xf>
    <xf numFmtId="10" fontId="62" fillId="24" borderId="0" xfId="132" applyNumberFormat="1" applyFont="1" applyFill="1" applyBorder="1" applyAlignment="1">
      <alignment horizontal="center"/>
    </xf>
    <xf numFmtId="165" fontId="57" fillId="61" borderId="30" xfId="40649" applyNumberFormat="1" applyFont="1" applyFill="1" applyBorder="1" applyAlignment="1">
      <alignment horizontal="center"/>
    </xf>
    <xf numFmtId="165" fontId="56" fillId="61" borderId="27" xfId="40649" applyNumberFormat="1" applyFont="1" applyFill="1" applyBorder="1" applyAlignment="1">
      <alignment wrapText="1"/>
    </xf>
    <xf numFmtId="0" fontId="57" fillId="24" borderId="27" xfId="511" applyFont="1" applyFill="1" applyBorder="1" applyAlignment="1">
      <alignment horizontal="center"/>
    </xf>
    <xf numFmtId="165" fontId="57" fillId="61" borderId="33" xfId="40649" applyNumberFormat="1" applyFont="1" applyFill="1" applyBorder="1" applyAlignment="1">
      <alignment horizontal="center"/>
    </xf>
    <xf numFmtId="165" fontId="56" fillId="61" borderId="30" xfId="40649" applyNumberFormat="1" applyFont="1" applyFill="1" applyBorder="1" applyAlignment="1">
      <alignment wrapText="1"/>
    </xf>
    <xf numFmtId="165" fontId="57" fillId="61" borderId="34" xfId="40649" applyNumberFormat="1" applyFont="1" applyFill="1" applyBorder="1" applyAlignment="1">
      <alignment horizontal="center"/>
    </xf>
    <xf numFmtId="0" fontId="57" fillId="25" borderId="27" xfId="1416" applyFont="1" applyFill="1" applyBorder="1"/>
    <xf numFmtId="43" fontId="56" fillId="29" borderId="35" xfId="474" applyFont="1" applyFill="1" applyBorder="1" applyAlignment="1">
      <alignment horizontal="center"/>
    </xf>
    <xf numFmtId="9" fontId="57" fillId="29" borderId="33" xfId="501" applyFont="1" applyFill="1" applyBorder="1" applyAlignment="1">
      <alignment horizontal="center"/>
    </xf>
    <xf numFmtId="0" fontId="57" fillId="25" borderId="35" xfId="1416" applyFont="1" applyFill="1" applyBorder="1"/>
    <xf numFmtId="37" fontId="57" fillId="29" borderId="35" xfId="474" applyNumberFormat="1" applyFont="1" applyFill="1" applyBorder="1" applyAlignment="1">
      <alignment horizontal="center"/>
    </xf>
    <xf numFmtId="9" fontId="57" fillId="29" borderId="36" xfId="501" applyFont="1" applyFill="1" applyBorder="1" applyAlignment="1">
      <alignment horizontal="center"/>
    </xf>
    <xf numFmtId="0" fontId="56" fillId="25" borderId="35" xfId="1416" applyFont="1" applyFill="1" applyBorder="1"/>
    <xf numFmtId="38" fontId="56" fillId="62" borderId="36" xfId="18332" applyNumberFormat="1" applyFont="1" applyFill="1" applyBorder="1" applyAlignment="1">
      <alignment horizontal="center"/>
    </xf>
    <xf numFmtId="38" fontId="56" fillId="62" borderId="0" xfId="18332" applyNumberFormat="1" applyFont="1" applyFill="1" applyAlignment="1">
      <alignment horizontal="center"/>
    </xf>
    <xf numFmtId="37" fontId="57" fillId="29" borderId="37" xfId="474" applyNumberFormat="1" applyFont="1" applyFill="1" applyBorder="1" applyAlignment="1">
      <alignment horizontal="center"/>
    </xf>
    <xf numFmtId="9" fontId="57" fillId="29" borderId="38" xfId="501" applyFont="1" applyFill="1" applyBorder="1" applyAlignment="1">
      <alignment horizontal="center"/>
    </xf>
    <xf numFmtId="0" fontId="57" fillId="25" borderId="37" xfId="1416" applyFont="1" applyFill="1" applyBorder="1" applyAlignment="1">
      <alignment horizontal="left"/>
    </xf>
    <xf numFmtId="38" fontId="57" fillId="29" borderId="35" xfId="474" applyNumberFormat="1" applyFont="1" applyFill="1" applyBorder="1" applyAlignment="1">
      <alignment horizontal="center"/>
    </xf>
    <xf numFmtId="0" fontId="57" fillId="25" borderId="35" xfId="1416" applyFont="1" applyFill="1" applyBorder="1" applyAlignment="1">
      <alignment horizontal="left"/>
    </xf>
    <xf numFmtId="38" fontId="56" fillId="29" borderId="35" xfId="474" applyNumberFormat="1" applyFont="1" applyFill="1" applyBorder="1" applyAlignment="1">
      <alignment horizontal="center"/>
    </xf>
    <xf numFmtId="0" fontId="56" fillId="25" borderId="35" xfId="1416" applyFont="1" applyFill="1" applyBorder="1" applyAlignment="1">
      <alignment horizontal="left"/>
    </xf>
    <xf numFmtId="9" fontId="56" fillId="29" borderId="36" xfId="501" applyFont="1" applyFill="1" applyBorder="1" applyAlignment="1">
      <alignment horizontal="center"/>
    </xf>
    <xf numFmtId="0" fontId="56" fillId="29" borderId="35" xfId="1416" applyFont="1" applyFill="1" applyBorder="1" applyAlignment="1">
      <alignment horizontal="left"/>
    </xf>
    <xf numFmtId="38" fontId="57" fillId="29" borderId="37" xfId="474" applyNumberFormat="1" applyFont="1" applyFill="1" applyBorder="1" applyAlignment="1">
      <alignment horizontal="center"/>
    </xf>
    <xf numFmtId="165" fontId="56" fillId="61" borderId="27" xfId="500" applyNumberFormat="1" applyFont="1" applyFill="1" applyBorder="1"/>
    <xf numFmtId="0" fontId="57" fillId="64" borderId="27" xfId="40650" applyNumberFormat="1" applyFont="1" applyFill="1" applyBorder="1" applyAlignment="1">
      <alignment horizontal="center"/>
    </xf>
    <xf numFmtId="165" fontId="57" fillId="61" borderId="33" xfId="500" applyNumberFormat="1" applyFont="1" applyFill="1" applyBorder="1" applyAlignment="1">
      <alignment horizontal="center"/>
    </xf>
    <xf numFmtId="165" fontId="57" fillId="63" borderId="30" xfId="40650" applyFont="1" applyFill="1" applyBorder="1"/>
    <xf numFmtId="165" fontId="57" fillId="63" borderId="30" xfId="40650" applyFont="1" applyFill="1" applyBorder="1" applyAlignment="1">
      <alignment horizontal="center"/>
    </xf>
    <xf numFmtId="165" fontId="57" fillId="63" borderId="34" xfId="40650" applyFont="1" applyFill="1" applyBorder="1" applyAlignment="1">
      <alignment horizontal="center"/>
    </xf>
    <xf numFmtId="165" fontId="57" fillId="62" borderId="35" xfId="40650" applyFont="1" applyFill="1" applyBorder="1" applyAlignment="1">
      <alignment horizontal="left"/>
    </xf>
    <xf numFmtId="43" fontId="56" fillId="62" borderId="35" xfId="3200" applyFont="1" applyFill="1" applyBorder="1" applyAlignment="1">
      <alignment horizontal="center"/>
    </xf>
    <xf numFmtId="9" fontId="57" fillId="62" borderId="36" xfId="40651" applyFont="1" applyFill="1" applyBorder="1" applyAlignment="1">
      <alignment horizontal="center"/>
    </xf>
    <xf numFmtId="38" fontId="57" fillId="62" borderId="35" xfId="3200" applyNumberFormat="1" applyFont="1" applyFill="1" applyBorder="1" applyAlignment="1">
      <alignment horizontal="center"/>
    </xf>
    <xf numFmtId="165" fontId="56" fillId="62" borderId="35" xfId="40650" applyFont="1" applyFill="1" applyBorder="1" applyAlignment="1">
      <alignment horizontal="left"/>
    </xf>
    <xf numFmtId="38" fontId="56" fillId="62" borderId="35" xfId="3200" applyNumberFormat="1" applyFont="1" applyFill="1" applyBorder="1" applyAlignment="1">
      <alignment horizontal="center"/>
    </xf>
    <xf numFmtId="9" fontId="56" fillId="62" borderId="36" xfId="40651" applyFont="1" applyFill="1" applyBorder="1" applyAlignment="1">
      <alignment horizontal="center"/>
    </xf>
    <xf numFmtId="38" fontId="57" fillId="62" borderId="37" xfId="3200" applyNumberFormat="1" applyFont="1" applyFill="1" applyBorder="1" applyAlignment="1">
      <alignment horizontal="center"/>
    </xf>
    <xf numFmtId="9" fontId="57" fillId="62" borderId="38" xfId="40651" applyFont="1" applyFill="1" applyBorder="1" applyAlignment="1">
      <alignment horizontal="center"/>
    </xf>
    <xf numFmtId="165" fontId="57" fillId="0" borderId="37" xfId="40650" applyFont="1" applyBorder="1" applyAlignment="1">
      <alignment horizontal="left"/>
    </xf>
    <xf numFmtId="9" fontId="57" fillId="0" borderId="33" xfId="40651" applyFont="1" applyBorder="1" applyAlignment="1">
      <alignment horizontal="center"/>
    </xf>
    <xf numFmtId="165" fontId="57" fillId="29" borderId="35" xfId="40650" applyFont="1" applyFill="1" applyBorder="1" applyAlignment="1">
      <alignment horizontal="left"/>
    </xf>
    <xf numFmtId="38" fontId="56" fillId="65" borderId="35" xfId="3200" applyNumberFormat="1" applyFont="1" applyFill="1" applyBorder="1" applyAlignment="1">
      <alignment horizontal="center"/>
    </xf>
    <xf numFmtId="9" fontId="57" fillId="29" borderId="36" xfId="40651" applyFont="1" applyFill="1" applyBorder="1" applyAlignment="1">
      <alignment horizontal="center"/>
    </xf>
    <xf numFmtId="165" fontId="56" fillId="65" borderId="35" xfId="40650" applyFont="1" applyFill="1" applyBorder="1" applyAlignment="1">
      <alignment horizontal="left"/>
    </xf>
    <xf numFmtId="9" fontId="56" fillId="65" borderId="36" xfId="40651" applyFont="1" applyFill="1" applyBorder="1" applyAlignment="1">
      <alignment horizontal="center"/>
    </xf>
    <xf numFmtId="165" fontId="57" fillId="65" borderId="35" xfId="40650" applyFont="1" applyFill="1" applyBorder="1" applyAlignment="1">
      <alignment horizontal="left"/>
    </xf>
    <xf numFmtId="38" fontId="57" fillId="65" borderId="35" xfId="3200" applyNumberFormat="1" applyFont="1" applyFill="1" applyBorder="1" applyAlignment="1">
      <alignment horizontal="center"/>
    </xf>
    <xf numFmtId="9" fontId="57" fillId="65" borderId="36" xfId="40651" applyFont="1" applyFill="1" applyBorder="1" applyAlignment="1">
      <alignment horizontal="center"/>
    </xf>
    <xf numFmtId="165" fontId="57" fillId="0" borderId="37" xfId="40650" applyFont="1" applyBorder="1" applyAlignment="1">
      <alignment horizontal="justify"/>
    </xf>
    <xf numFmtId="43" fontId="56" fillId="0" borderId="0" xfId="0" applyNumberFormat="1" applyFont="1"/>
    <xf numFmtId="9" fontId="56" fillId="0" borderId="0" xfId="132" applyFont="1"/>
    <xf numFmtId="0" fontId="57" fillId="24" borderId="10" xfId="184" applyFont="1" applyFill="1" applyBorder="1" applyAlignment="1">
      <alignment horizontal="center"/>
    </xf>
    <xf numFmtId="0" fontId="57" fillId="24" borderId="11" xfId="184" applyFont="1" applyFill="1" applyBorder="1" applyAlignment="1">
      <alignment horizontal="center"/>
    </xf>
    <xf numFmtId="0" fontId="57" fillId="24" borderId="12" xfId="184" applyFont="1" applyFill="1" applyBorder="1" applyAlignment="1">
      <alignment horizontal="center"/>
    </xf>
    <xf numFmtId="3" fontId="56" fillId="24" borderId="0" xfId="0" applyNumberFormat="1" applyFont="1" applyFill="1" applyAlignment="1">
      <alignment horizontal="center"/>
    </xf>
    <xf numFmtId="3" fontId="56" fillId="24" borderId="14" xfId="0" applyNumberFormat="1" applyFont="1" applyFill="1" applyBorder="1" applyAlignment="1">
      <alignment horizontal="center"/>
    </xf>
    <xf numFmtId="0" fontId="57" fillId="24" borderId="11" xfId="0" applyFont="1" applyFill="1" applyBorder="1" applyAlignment="1">
      <alignment horizontal="center"/>
    </xf>
    <xf numFmtId="0" fontId="57" fillId="24" borderId="12" xfId="0" applyFont="1" applyFill="1" applyBorder="1" applyAlignment="1">
      <alignment horizontal="center"/>
    </xf>
    <xf numFmtId="14" fontId="57" fillId="24" borderId="0" xfId="0" applyNumberFormat="1" applyFont="1" applyFill="1" applyAlignment="1">
      <alignment horizontal="center"/>
    </xf>
    <xf numFmtId="0" fontId="57" fillId="24" borderId="0" xfId="0" applyFont="1" applyFill="1" applyAlignment="1">
      <alignment horizontal="center"/>
    </xf>
    <xf numFmtId="14" fontId="57" fillId="24" borderId="14" xfId="0" applyNumberFormat="1" applyFont="1" applyFill="1" applyBorder="1" applyAlignment="1">
      <alignment horizontal="center"/>
    </xf>
    <xf numFmtId="4" fontId="56" fillId="24" borderId="0" xfId="0" applyNumberFormat="1" applyFont="1" applyFill="1" applyAlignment="1">
      <alignment horizontal="center"/>
    </xf>
    <xf numFmtId="4" fontId="56" fillId="24" borderId="14" xfId="0" applyNumberFormat="1" applyFont="1" applyFill="1" applyBorder="1" applyAlignment="1">
      <alignment horizontal="center"/>
    </xf>
    <xf numFmtId="0" fontId="64" fillId="25" borderId="0" xfId="0" applyFont="1" applyFill="1" applyAlignment="1">
      <alignment horizontal="center"/>
    </xf>
    <xf numFmtId="0" fontId="57" fillId="24" borderId="27" xfId="1416" applyFont="1" applyFill="1" applyBorder="1" applyAlignment="1">
      <alignment horizontal="center"/>
    </xf>
    <xf numFmtId="0" fontId="57" fillId="24" borderId="28" xfId="1416" applyFont="1" applyFill="1" applyBorder="1" applyAlignment="1">
      <alignment horizontal="center"/>
    </xf>
    <xf numFmtId="0" fontId="57" fillId="24" borderId="29" xfId="1416" applyFont="1" applyFill="1" applyBorder="1" applyAlignment="1">
      <alignment horizontal="center"/>
    </xf>
    <xf numFmtId="165" fontId="57" fillId="61" borderId="30" xfId="40649" applyNumberFormat="1" applyFont="1" applyFill="1" applyBorder="1" applyAlignment="1">
      <alignment horizontal="center"/>
    </xf>
    <xf numFmtId="165" fontId="57" fillId="61" borderId="31" xfId="40649" applyNumberFormat="1" applyFont="1" applyFill="1" applyBorder="1" applyAlignment="1">
      <alignment horizontal="center"/>
    </xf>
    <xf numFmtId="165" fontId="57" fillId="61" borderId="32" xfId="40649" applyNumberFormat="1" applyFont="1" applyFill="1" applyBorder="1" applyAlignment="1">
      <alignment horizontal="center"/>
    </xf>
    <xf numFmtId="165" fontId="57" fillId="63" borderId="27" xfId="40650" applyFont="1" applyFill="1" applyBorder="1" applyAlignment="1">
      <alignment horizontal="center"/>
    </xf>
    <xf numFmtId="165" fontId="57" fillId="63" borderId="28" xfId="40650" applyFont="1" applyFill="1" applyBorder="1" applyAlignment="1">
      <alignment horizontal="center"/>
    </xf>
    <xf numFmtId="165" fontId="57" fillId="63" borderId="29" xfId="40650" applyFont="1" applyFill="1" applyBorder="1" applyAlignment="1">
      <alignment horizontal="center"/>
    </xf>
    <xf numFmtId="0" fontId="57" fillId="24" borderId="30" xfId="514" applyFont="1" applyFill="1" applyBorder="1" applyAlignment="1">
      <alignment horizontal="center"/>
    </xf>
    <xf numFmtId="0" fontId="57" fillId="24" borderId="31" xfId="514" applyFont="1" applyFill="1" applyBorder="1" applyAlignment="1">
      <alignment horizontal="center"/>
    </xf>
    <xf numFmtId="0" fontId="57" fillId="24" borderId="32" xfId="514" applyFont="1" applyFill="1" applyBorder="1" applyAlignment="1">
      <alignment horizontal="center"/>
    </xf>
    <xf numFmtId="43" fontId="57" fillId="25" borderId="16" xfId="40647" applyFont="1" applyFill="1" applyBorder="1" applyAlignment="1">
      <alignment horizontal="center"/>
    </xf>
  </cellXfs>
  <cellStyles count="40652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2" xfId="40650" xr:uid="{697720BE-2FCD-4FE0-8D82-CF821D3F546F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33 4 4 2" xfId="40649" xr:uid="{1F98B48E-A776-4B14-A258-96CCB9A54BA4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15" xfId="40651" xr:uid="{8C1AB501-8325-4AE9-B9AA-DBECAD679286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90" zoomScaleNormal="9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M205" sqref="M205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6.332031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46135</v>
      </c>
      <c r="E2" s="84">
        <v>46134</v>
      </c>
      <c r="F2" s="85" t="s">
        <v>2</v>
      </c>
      <c r="G2" s="86" t="s">
        <v>3</v>
      </c>
      <c r="H2" s="70" t="s">
        <v>240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5</v>
      </c>
      <c r="E4" s="94">
        <v>5.2</v>
      </c>
      <c r="F4" s="95">
        <v>-3.8462000000000003E-2</v>
      </c>
      <c r="G4" s="96">
        <v>5873584</v>
      </c>
      <c r="H4" s="73">
        <f t="shared" ref="H4:H35" si="0">IFERROR(IF(AND(ISNUMBER(G4),ISNUMBER(D4)),G4*D4,""),"")</f>
        <v>29367920</v>
      </c>
    </row>
    <row r="5" spans="1:16136" ht="13.8" x14ac:dyDescent="0.25">
      <c r="B5" s="92" t="s">
        <v>8</v>
      </c>
      <c r="C5" s="97" t="s">
        <v>9</v>
      </c>
      <c r="D5" s="98">
        <v>1765</v>
      </c>
      <c r="E5" s="98">
        <v>1765</v>
      </c>
      <c r="F5" s="99">
        <v>0</v>
      </c>
      <c r="G5" s="100">
        <v>178976</v>
      </c>
      <c r="H5" s="74">
        <f t="shared" si="0"/>
        <v>315892640</v>
      </c>
      <c r="K5" s="115"/>
    </row>
    <row r="6" spans="1:16136" ht="13.8" x14ac:dyDescent="0.25">
      <c r="B6" s="92" t="s">
        <v>8</v>
      </c>
      <c r="C6" s="93" t="s">
        <v>10</v>
      </c>
      <c r="D6" s="94">
        <v>1980</v>
      </c>
      <c r="E6" s="94">
        <v>1980</v>
      </c>
      <c r="F6" s="95">
        <v>0</v>
      </c>
      <c r="G6" s="96">
        <v>698762</v>
      </c>
      <c r="H6" s="73">
        <f t="shared" si="0"/>
        <v>1383548760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10.95</v>
      </c>
      <c r="E7" s="101">
        <v>10.4</v>
      </c>
      <c r="F7" s="99">
        <v>0.05</v>
      </c>
      <c r="G7" s="100">
        <v>5683065</v>
      </c>
      <c r="H7" s="74">
        <f t="shared" si="0"/>
        <v>62229561.749999993</v>
      </c>
    </row>
    <row r="8" spans="1:16136" ht="13.8" x14ac:dyDescent="0.25">
      <c r="B8" s="92" t="s">
        <v>13</v>
      </c>
      <c r="C8" s="93" t="s">
        <v>14</v>
      </c>
      <c r="D8" s="94">
        <v>6.4</v>
      </c>
      <c r="E8" s="94">
        <v>6.4</v>
      </c>
      <c r="F8" s="95">
        <v>0</v>
      </c>
      <c r="G8" s="96">
        <v>770390</v>
      </c>
      <c r="H8" s="73">
        <f t="shared" si="0"/>
        <v>4930496</v>
      </c>
    </row>
    <row r="9" spans="1:16136" ht="15" customHeight="1" x14ac:dyDescent="0.25">
      <c r="B9" s="92"/>
      <c r="C9" s="97" t="s">
        <v>235</v>
      </c>
      <c r="D9" s="101">
        <v>14.19</v>
      </c>
      <c r="E9" s="101">
        <v>13.89</v>
      </c>
      <c r="F9" s="99">
        <v>2.1597999999999999E-2</v>
      </c>
      <c r="G9" s="100">
        <v>4732746</v>
      </c>
      <c r="H9" s="74">
        <f t="shared" si="0"/>
        <v>67157665.739999995</v>
      </c>
    </row>
    <row r="10" spans="1:16136" ht="13.8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tr">
        <f t="shared" si="0"/>
        <v/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tr">
        <f t="shared" si="0"/>
        <v/>
      </c>
    </row>
    <row r="12" spans="1:16136" ht="15" customHeight="1" x14ac:dyDescent="0.25">
      <c r="B12" s="92" t="s">
        <v>17</v>
      </c>
      <c r="C12" s="93" t="s">
        <v>18</v>
      </c>
      <c r="D12" s="94">
        <v>14</v>
      </c>
      <c r="E12" s="94">
        <v>14</v>
      </c>
      <c r="F12" s="95">
        <v>0</v>
      </c>
      <c r="G12" s="96">
        <v>67738</v>
      </c>
      <c r="H12" s="73">
        <f t="shared" si="0"/>
        <v>948332</v>
      </c>
    </row>
    <row r="13" spans="1:16136" ht="15" customHeight="1" x14ac:dyDescent="0.25">
      <c r="B13" s="92" t="s">
        <v>8</v>
      </c>
      <c r="C13" s="97" t="s">
        <v>19</v>
      </c>
      <c r="D13" s="101">
        <v>22.65</v>
      </c>
      <c r="E13" s="101">
        <v>22.65</v>
      </c>
      <c r="F13" s="99">
        <v>0</v>
      </c>
      <c r="G13" s="100">
        <v>243795</v>
      </c>
      <c r="H13" s="74">
        <f t="shared" si="0"/>
        <v>5521956.75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133.1</v>
      </c>
      <c r="E14" s="94">
        <v>121</v>
      </c>
      <c r="F14" s="95">
        <v>0.1</v>
      </c>
      <c r="G14" s="96">
        <v>3278751</v>
      </c>
      <c r="H14" s="73">
        <f t="shared" si="0"/>
        <v>436401758.09999996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48</v>
      </c>
      <c r="E15" s="101">
        <v>49</v>
      </c>
      <c r="F15" s="99">
        <v>-2.0407999999999999E-2</v>
      </c>
      <c r="G15" s="100">
        <v>2504052</v>
      </c>
      <c r="H15" s="74">
        <f t="shared" si="0"/>
        <v>120194496</v>
      </c>
    </row>
    <row r="16" spans="1:16136" ht="15" customHeight="1" x14ac:dyDescent="0.25">
      <c r="B16" s="92"/>
      <c r="C16" s="93" t="s">
        <v>238</v>
      </c>
      <c r="D16" s="94">
        <v>13.2</v>
      </c>
      <c r="E16" s="94">
        <v>13.2</v>
      </c>
      <c r="F16" s="95">
        <v>0</v>
      </c>
      <c r="G16" s="96">
        <v>18585</v>
      </c>
      <c r="H16" s="73">
        <f t="shared" si="0"/>
        <v>245322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tr">
        <f t="shared" si="0"/>
        <v/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tr">
        <f t="shared" si="0"/>
        <v/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f t="shared" si="0"/>
        <v>0</v>
      </c>
    </row>
    <row r="20" spans="1:16136" ht="13.8" x14ac:dyDescent="0.25">
      <c r="B20" s="92" t="s">
        <v>25</v>
      </c>
      <c r="C20" s="97" t="s">
        <v>26</v>
      </c>
      <c r="D20" s="101">
        <v>288</v>
      </c>
      <c r="E20" s="101">
        <v>288</v>
      </c>
      <c r="F20" s="99">
        <v>0</v>
      </c>
      <c r="G20" s="100">
        <v>49407</v>
      </c>
      <c r="H20" s="74">
        <f t="shared" si="0"/>
        <v>14229216</v>
      </c>
    </row>
    <row r="21" spans="1:16136" ht="13.8" x14ac:dyDescent="0.25">
      <c r="B21" s="92" t="s">
        <v>27</v>
      </c>
      <c r="C21" s="93" t="s">
        <v>28</v>
      </c>
      <c r="D21" s="94">
        <v>3.61</v>
      </c>
      <c r="E21" s="94">
        <v>3.61</v>
      </c>
      <c r="F21" s="95">
        <v>0</v>
      </c>
      <c r="G21" s="96">
        <v>284891</v>
      </c>
      <c r="H21" s="73">
        <f t="shared" si="0"/>
        <v>1028456.51</v>
      </c>
    </row>
    <row r="22" spans="1:16136" ht="13.8" x14ac:dyDescent="0.25">
      <c r="B22" s="92" t="s">
        <v>29</v>
      </c>
      <c r="C22" s="97" t="s">
        <v>30</v>
      </c>
      <c r="D22" s="101">
        <v>4</v>
      </c>
      <c r="E22" s="101">
        <v>4.1500000000000004</v>
      </c>
      <c r="F22" s="99">
        <v>-3.6144999999999997E-2</v>
      </c>
      <c r="G22" s="100">
        <v>2362251</v>
      </c>
      <c r="H22" s="74">
        <f t="shared" si="0"/>
        <v>9449004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39257</v>
      </c>
      <c r="H23" s="73">
        <f t="shared" si="0"/>
        <v>16438868.75</v>
      </c>
    </row>
    <row r="24" spans="1:16136" ht="13.8" x14ac:dyDescent="0.25">
      <c r="B24" s="92" t="s">
        <v>8</v>
      </c>
      <c r="C24" s="97" t="s">
        <v>32</v>
      </c>
      <c r="D24" s="101">
        <v>72.5</v>
      </c>
      <c r="E24" s="101">
        <v>72.5</v>
      </c>
      <c r="F24" s="99">
        <v>0</v>
      </c>
      <c r="G24" s="100">
        <v>16084</v>
      </c>
      <c r="H24" s="74">
        <f t="shared" si="0"/>
        <v>1166090</v>
      </c>
    </row>
    <row r="25" spans="1:16136" ht="13.8" x14ac:dyDescent="0.25">
      <c r="B25" s="92"/>
      <c r="C25" s="93" t="s">
        <v>33</v>
      </c>
      <c r="D25" s="94">
        <v>7.55</v>
      </c>
      <c r="E25" s="94">
        <v>7.6</v>
      </c>
      <c r="F25" s="95">
        <v>-6.5789999999999998E-3</v>
      </c>
      <c r="G25" s="96">
        <v>1593657</v>
      </c>
      <c r="H25" s="73">
        <f t="shared" si="0"/>
        <v>12032110.35</v>
      </c>
    </row>
    <row r="26" spans="1:16136" ht="13.8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tr">
        <f t="shared" si="0"/>
        <v/>
      </c>
    </row>
    <row r="27" spans="1:16136" ht="13.8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tr">
        <f t="shared" si="0"/>
        <v/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f t="shared" si="0"/>
        <v>0</v>
      </c>
    </row>
    <row r="29" spans="1:16136" ht="13.8" x14ac:dyDescent="0.25">
      <c r="B29" s="92" t="s">
        <v>37</v>
      </c>
      <c r="C29" s="97" t="s">
        <v>38</v>
      </c>
      <c r="D29" s="101">
        <v>14.65</v>
      </c>
      <c r="E29" s="101">
        <v>14</v>
      </c>
      <c r="F29" s="99">
        <v>4.6428999999999998E-2</v>
      </c>
      <c r="G29" s="100">
        <v>1923450</v>
      </c>
      <c r="H29" s="74">
        <f t="shared" si="0"/>
        <v>28178542.5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f t="shared" si="0"/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497</v>
      </c>
      <c r="E31" s="101">
        <v>497</v>
      </c>
      <c r="F31" s="99">
        <v>0</v>
      </c>
      <c r="G31" s="100">
        <v>19083</v>
      </c>
      <c r="H31" s="74">
        <f t="shared" si="0"/>
        <v>9484251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14</v>
      </c>
      <c r="E32" s="94">
        <v>14.05</v>
      </c>
      <c r="F32" s="95">
        <v>-3.5590000000000001E-3</v>
      </c>
      <c r="G32" s="96">
        <v>1788253</v>
      </c>
      <c r="H32" s="73">
        <f t="shared" si="0"/>
        <v>25035542</v>
      </c>
    </row>
    <row r="33" spans="2:8" ht="13.8" x14ac:dyDescent="0.25">
      <c r="B33" s="104" t="s">
        <v>8</v>
      </c>
      <c r="C33" s="97" t="s">
        <v>42</v>
      </c>
      <c r="D33" s="101">
        <v>73</v>
      </c>
      <c r="E33" s="101">
        <v>73</v>
      </c>
      <c r="F33" s="99">
        <v>0</v>
      </c>
      <c r="G33" s="100">
        <v>6068745</v>
      </c>
      <c r="H33" s="74">
        <f t="shared" si="0"/>
        <v>443018385</v>
      </c>
    </row>
    <row r="34" spans="2:8" ht="13.8" x14ac:dyDescent="0.25">
      <c r="B34" s="92" t="s">
        <v>43</v>
      </c>
      <c r="C34" s="93" t="s">
        <v>44</v>
      </c>
      <c r="D34" s="94">
        <v>3.6</v>
      </c>
      <c r="E34" s="94">
        <v>3.6</v>
      </c>
      <c r="F34" s="95">
        <v>0</v>
      </c>
      <c r="G34" s="96">
        <v>194698</v>
      </c>
      <c r="H34" s="73">
        <f t="shared" si="0"/>
        <v>700912.8</v>
      </c>
    </row>
    <row r="35" spans="2:8" ht="13.8" x14ac:dyDescent="0.25">
      <c r="B35" s="92" t="s">
        <v>45</v>
      </c>
      <c r="C35" s="97" t="s">
        <v>46</v>
      </c>
      <c r="D35" s="101">
        <v>890</v>
      </c>
      <c r="E35" s="101">
        <v>824.6</v>
      </c>
      <c r="F35" s="99">
        <v>7.9311000000000006E-2</v>
      </c>
      <c r="G35" s="100">
        <v>329326</v>
      </c>
      <c r="H35" s="74">
        <f t="shared" si="0"/>
        <v>293100140</v>
      </c>
    </row>
    <row r="36" spans="2:8" ht="13.8" x14ac:dyDescent="0.25">
      <c r="B36" s="92" t="s">
        <v>8</v>
      </c>
      <c r="C36" s="93" t="s">
        <v>47</v>
      </c>
      <c r="D36" s="94">
        <v>73.5</v>
      </c>
      <c r="E36" s="94">
        <v>72</v>
      </c>
      <c r="F36" s="95">
        <v>2.0833000000000001E-2</v>
      </c>
      <c r="G36" s="96">
        <v>2823161</v>
      </c>
      <c r="H36" s="73">
        <f t="shared" ref="H36:H67" si="1">IFERROR(IF(AND(ISNUMBER(G36),ISNUMBER(D36)),G36*D36,""),"")</f>
        <v>207502333.5</v>
      </c>
    </row>
    <row r="37" spans="2:8" ht="13.8" x14ac:dyDescent="0.25">
      <c r="B37" s="92" t="s">
        <v>8</v>
      </c>
      <c r="C37" s="97" t="s">
        <v>48</v>
      </c>
      <c r="D37" s="101">
        <v>3249.9</v>
      </c>
      <c r="E37" s="101">
        <v>3249.9</v>
      </c>
      <c r="F37" s="99">
        <v>0</v>
      </c>
      <c r="G37" s="100">
        <v>80915</v>
      </c>
      <c r="H37" s="74">
        <f t="shared" si="1"/>
        <v>262965658.5</v>
      </c>
    </row>
    <row r="38" spans="2:8" ht="13.8" x14ac:dyDescent="0.25">
      <c r="B38" s="92" t="s">
        <v>8</v>
      </c>
      <c r="C38" s="93" t="s">
        <v>49</v>
      </c>
      <c r="D38" s="94">
        <v>73.5</v>
      </c>
      <c r="E38" s="94">
        <v>66.95</v>
      </c>
      <c r="F38" s="95">
        <v>9.7834000000000004E-2</v>
      </c>
      <c r="G38" s="96">
        <v>3903156</v>
      </c>
      <c r="H38" s="73">
        <f t="shared" si="1"/>
        <v>286881966</v>
      </c>
    </row>
    <row r="39" spans="2:8" ht="13.8" x14ac:dyDescent="0.25">
      <c r="B39" s="92" t="s">
        <v>8</v>
      </c>
      <c r="C39" s="97" t="s">
        <v>50</v>
      </c>
      <c r="D39" s="101">
        <v>19</v>
      </c>
      <c r="E39" s="101">
        <v>18.8</v>
      </c>
      <c r="F39" s="99">
        <v>1.0638E-2</v>
      </c>
      <c r="G39" s="100">
        <v>16656606</v>
      </c>
      <c r="H39" s="74">
        <f t="shared" si="1"/>
        <v>316475514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f t="shared" si="1"/>
        <v>0</v>
      </c>
    </row>
    <row r="41" spans="2:8" ht="13.8" x14ac:dyDescent="0.25">
      <c r="B41" s="92" t="s">
        <v>8</v>
      </c>
      <c r="C41" s="97" t="s">
        <v>52</v>
      </c>
      <c r="D41" s="101">
        <v>206.9</v>
      </c>
      <c r="E41" s="101">
        <v>188.5</v>
      </c>
      <c r="F41" s="99">
        <v>9.7613000000000005E-2</v>
      </c>
      <c r="G41" s="100">
        <v>1424290</v>
      </c>
      <c r="H41" s="74">
        <f t="shared" si="1"/>
        <v>294685601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68548</v>
      </c>
      <c r="H42" s="73">
        <f t="shared" si="1"/>
        <v>5442711.2000000002</v>
      </c>
    </row>
    <row r="43" spans="2:8" ht="13.8" x14ac:dyDescent="0.25">
      <c r="B43" s="92" t="s">
        <v>8</v>
      </c>
      <c r="C43" s="97" t="s">
        <v>54</v>
      </c>
      <c r="D43" s="101">
        <v>6.44</v>
      </c>
      <c r="E43" s="101">
        <v>7.15</v>
      </c>
      <c r="F43" s="99">
        <v>-9.9301E-2</v>
      </c>
      <c r="G43" s="100">
        <v>1738852</v>
      </c>
      <c r="H43" s="74">
        <f t="shared" si="1"/>
        <v>11198206.880000001</v>
      </c>
    </row>
    <row r="44" spans="2:8" ht="13.8" x14ac:dyDescent="0.25">
      <c r="B44" s="92"/>
      <c r="C44" s="93" t="s">
        <v>55</v>
      </c>
      <c r="D44" s="94">
        <v>21.9</v>
      </c>
      <c r="E44" s="94">
        <v>19.95</v>
      </c>
      <c r="F44" s="95">
        <v>9.7743999999999998E-2</v>
      </c>
      <c r="G44" s="96">
        <v>1434412</v>
      </c>
      <c r="H44" s="73">
        <f t="shared" si="1"/>
        <v>31413622.799999997</v>
      </c>
    </row>
    <row r="45" spans="2:8" ht="13.8" x14ac:dyDescent="0.25">
      <c r="B45" s="92" t="s">
        <v>56</v>
      </c>
      <c r="C45" s="97" t="s">
        <v>57</v>
      </c>
      <c r="D45" s="101">
        <v>498.5</v>
      </c>
      <c r="E45" s="101">
        <v>498.5</v>
      </c>
      <c r="F45" s="99">
        <v>0</v>
      </c>
      <c r="G45" s="100">
        <v>257287</v>
      </c>
      <c r="H45" s="74">
        <f t="shared" si="1"/>
        <v>128257569.5</v>
      </c>
    </row>
    <row r="46" spans="2:8" ht="13.8" x14ac:dyDescent="0.25">
      <c r="B46" s="92" t="s">
        <v>8</v>
      </c>
      <c r="C46" s="93" t="s">
        <v>58</v>
      </c>
      <c r="D46" s="94">
        <v>37</v>
      </c>
      <c r="E46" s="94">
        <v>37</v>
      </c>
      <c r="F46" s="95">
        <v>0</v>
      </c>
      <c r="G46" s="96">
        <v>0</v>
      </c>
      <c r="H46" s="73">
        <f t="shared" si="1"/>
        <v>0</v>
      </c>
    </row>
    <row r="47" spans="2:8" ht="13.8" x14ac:dyDescent="0.25">
      <c r="B47" s="92" t="s">
        <v>8</v>
      </c>
      <c r="C47" s="97" t="s">
        <v>59</v>
      </c>
      <c r="D47" s="101">
        <v>139</v>
      </c>
      <c r="E47" s="101">
        <v>143</v>
      </c>
      <c r="F47" s="99">
        <v>-2.7972E-2</v>
      </c>
      <c r="G47" s="100">
        <v>522343</v>
      </c>
      <c r="H47" s="74">
        <f t="shared" si="1"/>
        <v>72605677</v>
      </c>
    </row>
    <row r="48" spans="2:8" ht="13.8" x14ac:dyDescent="0.25">
      <c r="B48" s="92" t="s">
        <v>60</v>
      </c>
      <c r="C48" s="93" t="s">
        <v>61</v>
      </c>
      <c r="D48" s="94">
        <v>92.2</v>
      </c>
      <c r="E48" s="94">
        <v>84.95</v>
      </c>
      <c r="F48" s="95">
        <v>8.5344000000000003E-2</v>
      </c>
      <c r="G48" s="96">
        <v>3074210</v>
      </c>
      <c r="H48" s="73">
        <f t="shared" si="1"/>
        <v>283442162</v>
      </c>
    </row>
    <row r="49" spans="2:8" ht="13.8" x14ac:dyDescent="0.25">
      <c r="B49" s="105"/>
      <c r="C49" s="97" t="s">
        <v>62</v>
      </c>
      <c r="D49" s="101">
        <v>121</v>
      </c>
      <c r="E49" s="101">
        <v>110</v>
      </c>
      <c r="F49" s="99">
        <v>0.1</v>
      </c>
      <c r="G49" s="100">
        <v>722017</v>
      </c>
      <c r="H49" s="74">
        <f t="shared" si="1"/>
        <v>87364057</v>
      </c>
    </row>
    <row r="50" spans="2:8" ht="13.8" x14ac:dyDescent="0.25">
      <c r="B50" s="92" t="s">
        <v>8</v>
      </c>
      <c r="D50" s="94"/>
      <c r="E50" s="94"/>
      <c r="F50" s="95"/>
      <c r="G50" s="96"/>
      <c r="H50" s="73" t="str">
        <f t="shared" si="1"/>
        <v/>
      </c>
    </row>
    <row r="51" spans="2:8" ht="13.8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tr">
        <f t="shared" si="1"/>
        <v/>
      </c>
    </row>
    <row r="52" spans="2:8" ht="13.8" x14ac:dyDescent="0.25">
      <c r="B52" s="92" t="s">
        <v>64</v>
      </c>
      <c r="C52" s="93" t="s">
        <v>65</v>
      </c>
      <c r="D52" s="94">
        <v>32</v>
      </c>
      <c r="E52" s="94">
        <v>31</v>
      </c>
      <c r="F52" s="95">
        <v>3.2258000000000002E-2</v>
      </c>
      <c r="G52" s="96">
        <v>39514451</v>
      </c>
      <c r="H52" s="73">
        <f t="shared" si="1"/>
        <v>1264462432</v>
      </c>
    </row>
    <row r="53" spans="2:8" ht="13.8" x14ac:dyDescent="0.25">
      <c r="B53" s="105" t="s">
        <v>8</v>
      </c>
      <c r="C53" s="97" t="s">
        <v>66</v>
      </c>
      <c r="D53" s="101">
        <v>71.7</v>
      </c>
      <c r="E53" s="101">
        <v>71.7</v>
      </c>
      <c r="F53" s="99">
        <v>0</v>
      </c>
      <c r="G53" s="100">
        <v>4101856</v>
      </c>
      <c r="H53" s="74">
        <f t="shared" si="1"/>
        <v>294103075.19999999</v>
      </c>
    </row>
    <row r="54" spans="2:8" ht="13.8" x14ac:dyDescent="0.25">
      <c r="B54" s="92" t="s">
        <v>8</v>
      </c>
      <c r="C54" s="93" t="s">
        <v>67</v>
      </c>
      <c r="D54" s="94">
        <v>12.9</v>
      </c>
      <c r="E54" s="94">
        <v>13</v>
      </c>
      <c r="F54" s="95">
        <v>-7.6920000000000001E-3</v>
      </c>
      <c r="G54" s="96">
        <v>16997500</v>
      </c>
      <c r="H54" s="73">
        <f t="shared" si="1"/>
        <v>219267750</v>
      </c>
    </row>
    <row r="55" spans="2:8" ht="13.8" x14ac:dyDescent="0.25">
      <c r="B55" s="105" t="s">
        <v>8</v>
      </c>
      <c r="C55" s="97" t="s">
        <v>68</v>
      </c>
      <c r="D55" s="101">
        <v>22</v>
      </c>
      <c r="E55" s="101">
        <v>22.3</v>
      </c>
      <c r="F55" s="99">
        <v>-1.3453E-2</v>
      </c>
      <c r="G55" s="100">
        <v>32127313</v>
      </c>
      <c r="H55" s="74">
        <f t="shared" si="1"/>
        <v>706800886</v>
      </c>
    </row>
    <row r="56" spans="2:8" ht="13.8" x14ac:dyDescent="0.25">
      <c r="B56" s="92" t="s">
        <v>8</v>
      </c>
      <c r="C56" s="93" t="s">
        <v>69</v>
      </c>
      <c r="D56" s="94">
        <v>77</v>
      </c>
      <c r="E56" s="94">
        <v>77</v>
      </c>
      <c r="F56" s="95">
        <v>0</v>
      </c>
      <c r="G56" s="96">
        <v>21724488</v>
      </c>
      <c r="H56" s="73">
        <f t="shared" si="1"/>
        <v>1672785576</v>
      </c>
    </row>
    <row r="57" spans="2:8" ht="13.8" x14ac:dyDescent="0.25">
      <c r="B57" s="92" t="s">
        <v>8</v>
      </c>
      <c r="C57" s="97" t="s">
        <v>70</v>
      </c>
      <c r="D57" s="101">
        <v>133</v>
      </c>
      <c r="E57" s="101">
        <v>130</v>
      </c>
      <c r="F57" s="99">
        <v>2.3077E-2</v>
      </c>
      <c r="G57" s="100">
        <v>27614186</v>
      </c>
      <c r="H57" s="74">
        <f t="shared" si="1"/>
        <v>3672686738</v>
      </c>
    </row>
    <row r="58" spans="2:8" ht="13.8" x14ac:dyDescent="0.25">
      <c r="B58" s="105"/>
      <c r="C58" s="93" t="s">
        <v>71</v>
      </c>
      <c r="D58" s="94">
        <v>9</v>
      </c>
      <c r="E58" s="94">
        <v>8.9499999999999993</v>
      </c>
      <c r="F58" s="95">
        <v>5.587E-3</v>
      </c>
      <c r="G58" s="96">
        <v>18531140</v>
      </c>
      <c r="H58" s="73">
        <f t="shared" si="1"/>
        <v>166780260</v>
      </c>
    </row>
    <row r="59" spans="2:8" ht="13.8" x14ac:dyDescent="0.25">
      <c r="B59" s="92" t="s">
        <v>8</v>
      </c>
      <c r="C59" s="97" t="s">
        <v>72</v>
      </c>
      <c r="D59" s="101">
        <v>152.5</v>
      </c>
      <c r="E59" s="101">
        <v>152.5</v>
      </c>
      <c r="F59" s="99">
        <v>0</v>
      </c>
      <c r="G59" s="100">
        <v>7216049</v>
      </c>
      <c r="H59" s="74">
        <f t="shared" si="1"/>
        <v>1100447472.5</v>
      </c>
    </row>
    <row r="60" spans="2:8" ht="13.8" x14ac:dyDescent="0.25">
      <c r="B60" s="105" t="s">
        <v>8</v>
      </c>
      <c r="C60" s="93" t="s">
        <v>73</v>
      </c>
      <c r="D60" s="94">
        <v>5.2</v>
      </c>
      <c r="E60" s="94">
        <v>5.45</v>
      </c>
      <c r="F60" s="95">
        <v>-4.5872000000000003E-2</v>
      </c>
      <c r="G60" s="96">
        <v>1415901</v>
      </c>
      <c r="H60" s="73">
        <f t="shared" si="1"/>
        <v>7362685.2000000002</v>
      </c>
    </row>
    <row r="61" spans="2:8" ht="13.8" x14ac:dyDescent="0.25">
      <c r="B61" s="92" t="s">
        <v>8</v>
      </c>
      <c r="C61" s="97" t="s">
        <v>74</v>
      </c>
      <c r="D61" s="101">
        <v>8.0500000000000007</v>
      </c>
      <c r="E61" s="101">
        <v>8.1</v>
      </c>
      <c r="F61" s="99">
        <v>-6.1729999999999997E-3</v>
      </c>
      <c r="G61" s="100">
        <v>15022712</v>
      </c>
      <c r="H61" s="74">
        <f t="shared" si="1"/>
        <v>120932831.60000001</v>
      </c>
    </row>
    <row r="62" spans="2:8" ht="13.8" x14ac:dyDescent="0.25">
      <c r="B62" s="105" t="s">
        <v>8</v>
      </c>
      <c r="C62" s="93" t="s">
        <v>75</v>
      </c>
      <c r="D62" s="94">
        <v>53.5</v>
      </c>
      <c r="E62" s="94">
        <v>53.2</v>
      </c>
      <c r="F62" s="95">
        <v>5.6389999999999999E-3</v>
      </c>
      <c r="G62" s="96">
        <v>37539127</v>
      </c>
      <c r="H62" s="73">
        <f t="shared" si="1"/>
        <v>2008343294.5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f t="shared" si="1"/>
        <v>0</v>
      </c>
    </row>
    <row r="64" spans="2:8" ht="13.8" x14ac:dyDescent="0.25">
      <c r="B64" s="92" t="s">
        <v>8</v>
      </c>
      <c r="C64" s="93" t="s">
        <v>77</v>
      </c>
      <c r="D64" s="94">
        <v>28.45</v>
      </c>
      <c r="E64" s="94">
        <v>27.5</v>
      </c>
      <c r="F64" s="95">
        <v>3.4544999999999999E-2</v>
      </c>
      <c r="G64" s="96">
        <v>16769074</v>
      </c>
      <c r="H64" s="73">
        <f t="shared" si="1"/>
        <v>477080155.30000001</v>
      </c>
    </row>
    <row r="65" spans="2:8" ht="13.8" x14ac:dyDescent="0.25">
      <c r="B65" s="105" t="s">
        <v>8</v>
      </c>
      <c r="C65" s="97" t="s">
        <v>78</v>
      </c>
      <c r="D65" s="101">
        <v>134</v>
      </c>
      <c r="E65" s="101">
        <v>129.5</v>
      </c>
      <c r="F65" s="99">
        <v>3.4749000000000002E-2</v>
      </c>
      <c r="G65" s="100">
        <v>36341355</v>
      </c>
      <c r="H65" s="74">
        <f t="shared" si="1"/>
        <v>4869741570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f t="shared" si="1"/>
        <v>0</v>
      </c>
    </row>
    <row r="67" spans="2:8" ht="13.8" x14ac:dyDescent="0.25">
      <c r="B67" s="105" t="s">
        <v>8</v>
      </c>
      <c r="C67" s="97" t="s">
        <v>81</v>
      </c>
      <c r="D67" s="101">
        <v>4.16</v>
      </c>
      <c r="E67" s="101">
        <v>4.0599999999999996</v>
      </c>
      <c r="F67" s="99">
        <v>2.4631E-2</v>
      </c>
      <c r="G67" s="100">
        <v>17427775</v>
      </c>
      <c r="H67" s="74">
        <f t="shared" si="1"/>
        <v>72499544</v>
      </c>
    </row>
    <row r="68" spans="2:8" ht="13.8" x14ac:dyDescent="0.25">
      <c r="B68" s="105" t="s">
        <v>8</v>
      </c>
      <c r="C68" s="93" t="s">
        <v>82</v>
      </c>
      <c r="D68" s="94">
        <v>5.6</v>
      </c>
      <c r="E68" s="94">
        <v>5.6</v>
      </c>
      <c r="F68" s="95">
        <v>0</v>
      </c>
      <c r="G68" s="96">
        <v>4001399</v>
      </c>
      <c r="H68" s="73">
        <f t="shared" ref="H68:H99" si="2">IFERROR(IF(AND(ISNUMBER(G68),ISNUMBER(D68)),G68*D68,""),"")</f>
        <v>22407834.399999999</v>
      </c>
    </row>
    <row r="69" spans="2:8" ht="13.8" x14ac:dyDescent="0.25">
      <c r="B69" s="92" t="s">
        <v>8</v>
      </c>
      <c r="C69" s="97" t="s">
        <v>83</v>
      </c>
      <c r="D69" s="101">
        <v>4.5999999999999996</v>
      </c>
      <c r="E69" s="101">
        <v>4.68</v>
      </c>
      <c r="F69" s="99">
        <v>-1.7094000000000002E-2</v>
      </c>
      <c r="G69" s="100">
        <v>1440436</v>
      </c>
      <c r="H69" s="74">
        <f t="shared" si="2"/>
        <v>6626005.5999999996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f t="shared" si="2"/>
        <v>0</v>
      </c>
    </row>
    <row r="71" spans="2:8" ht="13.8" x14ac:dyDescent="0.25">
      <c r="B71" s="105" t="s">
        <v>8</v>
      </c>
      <c r="C71" s="97" t="s">
        <v>85</v>
      </c>
      <c r="D71" s="101">
        <v>1.03</v>
      </c>
      <c r="E71" s="101">
        <v>1.04</v>
      </c>
      <c r="F71" s="99">
        <v>-9.6150000000000003E-3</v>
      </c>
      <c r="G71" s="100">
        <v>10358227</v>
      </c>
      <c r="H71" s="74">
        <f t="shared" si="2"/>
        <v>10668973.810000001</v>
      </c>
    </row>
    <row r="72" spans="2:8" ht="13.8" x14ac:dyDescent="0.25">
      <c r="B72" s="92" t="s">
        <v>8</v>
      </c>
      <c r="C72" s="93" t="s">
        <v>86</v>
      </c>
      <c r="D72" s="94">
        <v>4.5</v>
      </c>
      <c r="E72" s="94">
        <v>4.75</v>
      </c>
      <c r="F72" s="95">
        <v>-0.05</v>
      </c>
      <c r="G72" s="96">
        <v>5208722</v>
      </c>
      <c r="H72" s="73">
        <f t="shared" si="2"/>
        <v>23439249</v>
      </c>
    </row>
    <row r="73" spans="2:8" ht="13.8" x14ac:dyDescent="0.25">
      <c r="B73" s="105" t="s">
        <v>8</v>
      </c>
      <c r="C73" s="97" t="s">
        <v>87</v>
      </c>
      <c r="D73" s="101">
        <v>3</v>
      </c>
      <c r="E73" s="101">
        <v>3</v>
      </c>
      <c r="F73" s="99">
        <v>0</v>
      </c>
      <c r="G73" s="100">
        <v>410399</v>
      </c>
      <c r="H73" s="74">
        <f t="shared" si="2"/>
        <v>1231197</v>
      </c>
    </row>
    <row r="74" spans="2:8" ht="13.8" x14ac:dyDescent="0.25">
      <c r="B74" s="92" t="s">
        <v>8</v>
      </c>
      <c r="C74" s="93" t="s">
        <v>88</v>
      </c>
      <c r="D74" s="94">
        <v>1.98</v>
      </c>
      <c r="E74" s="94">
        <v>2</v>
      </c>
      <c r="F74" s="95">
        <v>-0.01</v>
      </c>
      <c r="G74" s="96">
        <v>21561642</v>
      </c>
      <c r="H74" s="73">
        <f t="shared" si="2"/>
        <v>42692051.159999996</v>
      </c>
    </row>
    <row r="75" spans="2:8" ht="13.8" x14ac:dyDescent="0.25">
      <c r="B75" s="92" t="s">
        <v>8</v>
      </c>
      <c r="C75" s="97" t="s">
        <v>89</v>
      </c>
      <c r="D75" s="101">
        <v>1.6</v>
      </c>
      <c r="E75" s="101">
        <v>1.58</v>
      </c>
      <c r="F75" s="99">
        <v>1.2658000000000001E-2</v>
      </c>
      <c r="G75" s="100">
        <v>5991160</v>
      </c>
      <c r="H75" s="74">
        <f t="shared" si="2"/>
        <v>9585856</v>
      </c>
    </row>
    <row r="76" spans="2:8" ht="13.8" x14ac:dyDescent="0.25">
      <c r="B76" s="105" t="s">
        <v>8</v>
      </c>
      <c r="C76" s="93" t="s">
        <v>90</v>
      </c>
      <c r="D76" s="94">
        <v>15.1</v>
      </c>
      <c r="E76" s="94">
        <v>15</v>
      </c>
      <c r="F76" s="95">
        <v>6.6670000000000002E-3</v>
      </c>
      <c r="G76" s="96">
        <v>1316897</v>
      </c>
      <c r="H76" s="73">
        <f t="shared" si="2"/>
        <v>19885144.699999999</v>
      </c>
    </row>
    <row r="77" spans="2:8" ht="13.8" x14ac:dyDescent="0.25">
      <c r="B77" s="92"/>
      <c r="C77" s="97" t="s">
        <v>91</v>
      </c>
      <c r="D77" s="101">
        <v>4</v>
      </c>
      <c r="E77" s="101">
        <v>4</v>
      </c>
      <c r="F77" s="99">
        <v>0</v>
      </c>
      <c r="G77" s="100">
        <v>19263533</v>
      </c>
      <c r="H77" s="74">
        <f t="shared" si="2"/>
        <v>77054132</v>
      </c>
    </row>
    <row r="78" spans="2:8" ht="13.8" x14ac:dyDescent="0.25">
      <c r="B78" s="105" t="s">
        <v>8</v>
      </c>
      <c r="C78" s="93" t="s">
        <v>92</v>
      </c>
      <c r="D78" s="94">
        <v>32.450000000000003</v>
      </c>
      <c r="E78" s="94">
        <v>32.450000000000003</v>
      </c>
      <c r="F78" s="95">
        <v>0</v>
      </c>
      <c r="G78" s="96">
        <v>384796</v>
      </c>
      <c r="H78" s="73">
        <f t="shared" si="2"/>
        <v>12486630.200000001</v>
      </c>
    </row>
    <row r="79" spans="2:8" ht="13.8" x14ac:dyDescent="0.25">
      <c r="B79" s="105" t="s">
        <v>8</v>
      </c>
      <c r="C79" s="97" t="s">
        <v>93</v>
      </c>
      <c r="D79" s="101">
        <v>1.37</v>
      </c>
      <c r="E79" s="101">
        <v>1.37</v>
      </c>
      <c r="F79" s="99">
        <v>0</v>
      </c>
      <c r="G79" s="100">
        <v>4306593</v>
      </c>
      <c r="H79" s="74">
        <f t="shared" si="2"/>
        <v>5900032.4100000001</v>
      </c>
    </row>
    <row r="80" spans="2:8" ht="13.8" x14ac:dyDescent="0.25">
      <c r="B80" s="92" t="s">
        <v>8</v>
      </c>
      <c r="C80" s="93" t="s">
        <v>94</v>
      </c>
      <c r="D80" s="94">
        <v>1.05</v>
      </c>
      <c r="E80" s="94">
        <v>1.1000000000000001</v>
      </c>
      <c r="F80" s="95">
        <v>-4.5455000000000002E-2</v>
      </c>
      <c r="G80" s="96">
        <v>5398832</v>
      </c>
      <c r="H80" s="73">
        <f t="shared" si="2"/>
        <v>5668773.6000000006</v>
      </c>
    </row>
    <row r="81" spans="2:8" ht="13.8" x14ac:dyDescent="0.25">
      <c r="B81" s="105" t="s">
        <v>8</v>
      </c>
      <c r="C81" s="97" t="s">
        <v>95</v>
      </c>
      <c r="D81" s="101">
        <v>1.95</v>
      </c>
      <c r="E81" s="101">
        <v>2.0699999999999998</v>
      </c>
      <c r="F81" s="99">
        <v>-5.7971000000000002E-2</v>
      </c>
      <c r="G81" s="100">
        <v>7192872</v>
      </c>
      <c r="H81" s="74">
        <f t="shared" si="2"/>
        <v>14026100.4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f t="shared" si="2"/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f t="shared" si="2"/>
        <v>0</v>
      </c>
    </row>
    <row r="84" spans="2:8" ht="13.8" x14ac:dyDescent="0.25">
      <c r="B84" s="92" t="s">
        <v>8</v>
      </c>
      <c r="C84" s="93" t="s">
        <v>98</v>
      </c>
      <c r="D84" s="94">
        <v>1.9</v>
      </c>
      <c r="E84" s="94">
        <v>2</v>
      </c>
      <c r="F84" s="95">
        <v>-0.05</v>
      </c>
      <c r="G84" s="96">
        <v>13566987</v>
      </c>
      <c r="H84" s="73">
        <f t="shared" si="2"/>
        <v>25777275.299999997</v>
      </c>
    </row>
    <row r="85" spans="2:8" ht="13.8" x14ac:dyDescent="0.25">
      <c r="B85" s="105" t="s">
        <v>8</v>
      </c>
      <c r="C85" s="97" t="s">
        <v>99</v>
      </c>
      <c r="D85" s="101">
        <v>1.22</v>
      </c>
      <c r="E85" s="101">
        <v>1.23</v>
      </c>
      <c r="F85" s="99">
        <v>-8.1300000000000001E-3</v>
      </c>
      <c r="G85" s="100">
        <v>12841058</v>
      </c>
      <c r="H85" s="74">
        <f t="shared" si="2"/>
        <v>15666090.76</v>
      </c>
    </row>
    <row r="86" spans="2:8" ht="13.8" x14ac:dyDescent="0.25">
      <c r="B86" s="92" t="s">
        <v>8</v>
      </c>
      <c r="C86" s="93" t="s">
        <v>100</v>
      </c>
      <c r="D86" s="94">
        <v>2.4500000000000002</v>
      </c>
      <c r="E86" s="94">
        <v>2.7</v>
      </c>
      <c r="F86" s="95">
        <v>-9.2592999999999995E-2</v>
      </c>
      <c r="G86" s="96">
        <v>11310319</v>
      </c>
      <c r="H86" s="73">
        <f t="shared" si="2"/>
        <v>27710281.550000001</v>
      </c>
    </row>
    <row r="87" spans="2:8" ht="13.8" x14ac:dyDescent="0.25">
      <c r="B87" s="106"/>
      <c r="C87" s="97" t="s">
        <v>236</v>
      </c>
      <c r="D87" s="101">
        <v>1.31</v>
      </c>
      <c r="E87" s="101">
        <v>1.37</v>
      </c>
      <c r="F87" s="99">
        <v>-4.3796000000000002E-2</v>
      </c>
      <c r="G87" s="100">
        <v>5913261</v>
      </c>
      <c r="H87" s="74">
        <f t="shared" si="2"/>
        <v>7746371.9100000001</v>
      </c>
    </row>
    <row r="88" spans="2:8" ht="13.8" x14ac:dyDescent="0.25">
      <c r="B88" s="106" t="s">
        <v>101</v>
      </c>
      <c r="C88" s="93" t="s">
        <v>237</v>
      </c>
      <c r="D88" s="94">
        <v>3.36</v>
      </c>
      <c r="E88" s="94">
        <v>3.36</v>
      </c>
      <c r="F88" s="95">
        <v>0</v>
      </c>
      <c r="G88" s="96">
        <v>217562</v>
      </c>
      <c r="H88" s="73">
        <f t="shared" si="2"/>
        <v>731008.32</v>
      </c>
    </row>
    <row r="89" spans="2:8" ht="13.8" x14ac:dyDescent="0.25">
      <c r="B89" s="106" t="s">
        <v>8</v>
      </c>
      <c r="C89" s="97" t="s">
        <v>102</v>
      </c>
      <c r="D89" s="101">
        <v>5.4</v>
      </c>
      <c r="E89" s="101">
        <v>5.95</v>
      </c>
      <c r="F89" s="99">
        <v>-9.2437000000000005E-2</v>
      </c>
      <c r="G89" s="100">
        <v>14312393</v>
      </c>
      <c r="H89" s="74">
        <f t="shared" si="2"/>
        <v>77286922.200000003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f t="shared" si="2"/>
        <v>0</v>
      </c>
    </row>
    <row r="91" spans="2:8" ht="13.8" x14ac:dyDescent="0.25">
      <c r="B91" s="106"/>
      <c r="C91" s="97" t="s">
        <v>104</v>
      </c>
      <c r="D91" s="101">
        <v>9.35</v>
      </c>
      <c r="E91" s="101">
        <v>9.35</v>
      </c>
      <c r="F91" s="99">
        <v>0</v>
      </c>
      <c r="G91" s="100">
        <v>91817</v>
      </c>
      <c r="H91" s="74">
        <f t="shared" si="2"/>
        <v>858488.95</v>
      </c>
    </row>
    <row r="92" spans="2:8" ht="13.8" x14ac:dyDescent="0.25">
      <c r="B92" s="92"/>
      <c r="C92" s="93" t="s">
        <v>106</v>
      </c>
      <c r="D92" s="94">
        <v>14</v>
      </c>
      <c r="E92" s="94">
        <v>14</v>
      </c>
      <c r="F92" s="95">
        <v>0</v>
      </c>
      <c r="G92" s="96">
        <v>679988</v>
      </c>
      <c r="H92" s="73">
        <f t="shared" si="2"/>
        <v>9519832</v>
      </c>
    </row>
    <row r="93" spans="2:8" ht="13.8" x14ac:dyDescent="0.25">
      <c r="B93" s="106" t="s">
        <v>8</v>
      </c>
      <c r="C93" s="97" t="s">
        <v>107</v>
      </c>
      <c r="D93" s="101">
        <v>75</v>
      </c>
      <c r="E93" s="101">
        <v>74.2</v>
      </c>
      <c r="F93" s="99">
        <v>1.0782E-2</v>
      </c>
      <c r="G93" s="100">
        <v>3111411</v>
      </c>
      <c r="H93" s="74">
        <f t="shared" si="2"/>
        <v>233355825</v>
      </c>
    </row>
    <row r="94" spans="2:8" ht="13.8" x14ac:dyDescent="0.25">
      <c r="B94" s="92" t="s">
        <v>8</v>
      </c>
      <c r="C94" s="93" t="s">
        <v>108</v>
      </c>
      <c r="D94" s="94">
        <v>4.9000000000000004</v>
      </c>
      <c r="E94" s="94">
        <v>4.9000000000000004</v>
      </c>
      <c r="F94" s="95">
        <v>0</v>
      </c>
      <c r="G94" s="96">
        <v>2937123</v>
      </c>
      <c r="H94" s="73">
        <f t="shared" si="2"/>
        <v>14391902.700000001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f t="shared" si="2"/>
        <v>0</v>
      </c>
    </row>
    <row r="96" spans="2:8" ht="13.8" x14ac:dyDescent="0.25">
      <c r="B96" s="92"/>
      <c r="C96" s="93" t="s">
        <v>110</v>
      </c>
      <c r="D96" s="94">
        <v>1.6</v>
      </c>
      <c r="E96" s="94">
        <v>1.63</v>
      </c>
      <c r="F96" s="95">
        <v>-1.8405000000000001E-2</v>
      </c>
      <c r="G96" s="96">
        <v>2666441</v>
      </c>
      <c r="H96" s="73">
        <f t="shared" si="2"/>
        <v>4266305.6000000006</v>
      </c>
    </row>
    <row r="97" spans="2:8" ht="13.8" x14ac:dyDescent="0.25">
      <c r="B97" s="92"/>
      <c r="C97" s="97" t="s">
        <v>111</v>
      </c>
      <c r="D97" s="101">
        <v>16</v>
      </c>
      <c r="E97" s="101">
        <v>16</v>
      </c>
      <c r="F97" s="99">
        <v>0</v>
      </c>
      <c r="G97" s="100">
        <v>13981024</v>
      </c>
      <c r="H97" s="74">
        <f t="shared" si="2"/>
        <v>223696384</v>
      </c>
    </row>
    <row r="98" spans="2:8" ht="13.8" x14ac:dyDescent="0.25">
      <c r="B98" s="92"/>
      <c r="C98" s="93" t="s">
        <v>112</v>
      </c>
      <c r="D98" s="94">
        <v>164.5</v>
      </c>
      <c r="E98" s="94">
        <v>164.5</v>
      </c>
      <c r="F98" s="95">
        <v>0</v>
      </c>
      <c r="G98" s="96">
        <v>5332178</v>
      </c>
      <c r="H98" s="73">
        <f t="shared" si="2"/>
        <v>877143281</v>
      </c>
    </row>
    <row r="99" spans="2:8" ht="13.8" x14ac:dyDescent="0.25">
      <c r="B99" s="106"/>
      <c r="C99" s="97" t="s">
        <v>113</v>
      </c>
      <c r="D99" s="101">
        <v>10.7</v>
      </c>
      <c r="E99" s="101">
        <v>10.8</v>
      </c>
      <c r="F99" s="99">
        <v>-9.2589999999999999E-3</v>
      </c>
      <c r="G99" s="100">
        <v>2859565</v>
      </c>
      <c r="H99" s="74">
        <f t="shared" si="2"/>
        <v>30597345.499999996</v>
      </c>
    </row>
    <row r="100" spans="2:8" ht="13.8" x14ac:dyDescent="0.25">
      <c r="B100" s="92"/>
      <c r="D100" s="94"/>
      <c r="E100" s="94"/>
      <c r="F100" s="95"/>
      <c r="G100" s="96"/>
      <c r="H100" s="73" t="str">
        <f t="shared" ref="H100:H131" si="3">IFERROR(IF(AND(ISNUMBER(G100),ISNUMBER(D100)),G100*D100,""),"")</f>
        <v/>
      </c>
    </row>
    <row r="101" spans="2:8" ht="13.8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tr">
        <f t="shared" si="3"/>
        <v/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f t="shared" si="3"/>
        <v>0</v>
      </c>
    </row>
    <row r="103" spans="2:8" ht="13.8" x14ac:dyDescent="0.25">
      <c r="B103" s="92" t="s">
        <v>117</v>
      </c>
      <c r="C103" s="97" t="s">
        <v>118</v>
      </c>
      <c r="D103" s="101">
        <v>11.79</v>
      </c>
      <c r="E103" s="101">
        <v>11.79</v>
      </c>
      <c r="F103" s="99">
        <v>0</v>
      </c>
      <c r="G103" s="100">
        <v>20570</v>
      </c>
      <c r="H103" s="74">
        <f t="shared" si="3"/>
        <v>242520.3</v>
      </c>
    </row>
    <row r="104" spans="2:8" ht="13.8" x14ac:dyDescent="0.25">
      <c r="B104" s="92" t="s">
        <v>8</v>
      </c>
      <c r="C104" s="93" t="s">
        <v>119</v>
      </c>
      <c r="D104" s="94">
        <v>100</v>
      </c>
      <c r="E104" s="94">
        <v>100</v>
      </c>
      <c r="F104" s="95">
        <v>0</v>
      </c>
      <c r="G104" s="96">
        <v>1010335</v>
      </c>
      <c r="H104" s="73">
        <f t="shared" si="3"/>
        <v>101033500</v>
      </c>
    </row>
    <row r="105" spans="2:8" ht="13.8" x14ac:dyDescent="0.25">
      <c r="B105" s="92" t="s">
        <v>8</v>
      </c>
      <c r="C105" s="97" t="s">
        <v>120</v>
      </c>
      <c r="D105" s="101">
        <v>38</v>
      </c>
      <c r="E105" s="101">
        <v>38</v>
      </c>
      <c r="F105" s="99">
        <v>0</v>
      </c>
      <c r="G105" s="100">
        <v>4733662</v>
      </c>
      <c r="H105" s="74">
        <f t="shared" si="3"/>
        <v>179879156</v>
      </c>
    </row>
    <row r="106" spans="2:8" ht="13.8" x14ac:dyDescent="0.25">
      <c r="B106" s="92" t="s">
        <v>8</v>
      </c>
      <c r="C106" s="93" t="s">
        <v>121</v>
      </c>
      <c r="D106" s="94">
        <v>9</v>
      </c>
      <c r="E106" s="94">
        <v>9</v>
      </c>
      <c r="F106" s="95">
        <v>0</v>
      </c>
      <c r="G106" s="96">
        <v>2835391</v>
      </c>
      <c r="H106" s="73">
        <f t="shared" si="3"/>
        <v>25518519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f t="shared" si="3"/>
        <v>0</v>
      </c>
    </row>
    <row r="108" spans="2:8" ht="13.8" x14ac:dyDescent="0.25">
      <c r="B108" s="92"/>
      <c r="C108" s="93" t="s">
        <v>123</v>
      </c>
      <c r="D108" s="94">
        <v>59.95</v>
      </c>
      <c r="E108" s="94">
        <v>60.6</v>
      </c>
      <c r="F108" s="95">
        <v>-1.0725999999999999E-2</v>
      </c>
      <c r="G108" s="96">
        <v>696943</v>
      </c>
      <c r="H108" s="73">
        <f t="shared" si="3"/>
        <v>41781732.850000001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tr">
        <f t="shared" si="3"/>
        <v/>
      </c>
    </row>
    <row r="110" spans="2:8" ht="13.8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tr">
        <f t="shared" si="3"/>
        <v/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f t="shared" si="3"/>
        <v>0</v>
      </c>
    </row>
    <row r="112" spans="2:8" ht="13.8" x14ac:dyDescent="0.25">
      <c r="B112" s="92" t="s">
        <v>127</v>
      </c>
      <c r="C112" s="97" t="s">
        <v>128</v>
      </c>
      <c r="D112" s="101">
        <v>2.1800000000000002</v>
      </c>
      <c r="E112" s="101">
        <v>1.99</v>
      </c>
      <c r="F112" s="99">
        <v>9.5477000000000006E-2</v>
      </c>
      <c r="G112" s="100">
        <v>4016289</v>
      </c>
      <c r="H112" s="74">
        <f t="shared" si="3"/>
        <v>8755510.0200000014</v>
      </c>
    </row>
    <row r="113" spans="2:8" ht="13.8" x14ac:dyDescent="0.25">
      <c r="B113" s="92" t="s">
        <v>129</v>
      </c>
      <c r="C113" s="93" t="s">
        <v>130</v>
      </c>
      <c r="D113" s="94">
        <v>21.2</v>
      </c>
      <c r="E113" s="94">
        <v>21.95</v>
      </c>
      <c r="F113" s="95">
        <v>-3.4168999999999998E-2</v>
      </c>
      <c r="G113" s="96">
        <v>1139919</v>
      </c>
      <c r="H113" s="73">
        <f t="shared" si="3"/>
        <v>24166282.800000001</v>
      </c>
    </row>
    <row r="114" spans="2:8" ht="13.8" x14ac:dyDescent="0.25">
      <c r="B114" s="92"/>
      <c r="C114" s="97" t="s">
        <v>131</v>
      </c>
      <c r="D114" s="101">
        <v>5.63</v>
      </c>
      <c r="E114" s="101">
        <v>5.63</v>
      </c>
      <c r="F114" s="99">
        <v>0</v>
      </c>
      <c r="G114" s="100">
        <v>4505397</v>
      </c>
      <c r="H114" s="74">
        <f t="shared" si="3"/>
        <v>25365385.109999999</v>
      </c>
    </row>
    <row r="115" spans="2:8" ht="13.8" x14ac:dyDescent="0.25">
      <c r="B115" s="92"/>
      <c r="C115" s="93" t="s">
        <v>132</v>
      </c>
      <c r="D115" s="94">
        <v>199</v>
      </c>
      <c r="E115" s="94">
        <v>199</v>
      </c>
      <c r="F115" s="95">
        <v>0</v>
      </c>
      <c r="G115" s="96">
        <v>5209</v>
      </c>
      <c r="H115" s="73">
        <f t="shared" si="3"/>
        <v>1036591</v>
      </c>
    </row>
    <row r="116" spans="2:8" ht="13.8" x14ac:dyDescent="0.25">
      <c r="B116" s="92" t="s">
        <v>8</v>
      </c>
      <c r="C116" s="97" t="s">
        <v>133</v>
      </c>
      <c r="D116" s="101">
        <v>4.26</v>
      </c>
      <c r="E116" s="101">
        <v>4.26</v>
      </c>
      <c r="F116" s="99">
        <v>0</v>
      </c>
      <c r="G116" s="100">
        <v>110676</v>
      </c>
      <c r="H116" s="74">
        <f t="shared" si="3"/>
        <v>471479.75999999995</v>
      </c>
    </row>
    <row r="117" spans="2:8" ht="13.8" x14ac:dyDescent="0.25">
      <c r="B117" s="92" t="s">
        <v>134</v>
      </c>
      <c r="C117" s="93" t="s">
        <v>135</v>
      </c>
      <c r="D117" s="94">
        <v>3.34</v>
      </c>
      <c r="E117" s="94">
        <v>3.2</v>
      </c>
      <c r="F117" s="95">
        <v>4.3749999999999997E-2</v>
      </c>
      <c r="G117" s="96">
        <v>9900942</v>
      </c>
      <c r="H117" s="73">
        <f t="shared" si="3"/>
        <v>33069146.279999997</v>
      </c>
    </row>
    <row r="118" spans="2:8" ht="13.8" x14ac:dyDescent="0.25">
      <c r="B118" s="92" t="s">
        <v>8</v>
      </c>
      <c r="C118" s="97" t="s">
        <v>136</v>
      </c>
      <c r="D118" s="101">
        <v>18</v>
      </c>
      <c r="E118" s="101">
        <v>18</v>
      </c>
      <c r="F118" s="99">
        <v>0</v>
      </c>
      <c r="G118" s="100">
        <v>534685</v>
      </c>
      <c r="H118" s="74">
        <f t="shared" si="3"/>
        <v>9624330</v>
      </c>
    </row>
    <row r="119" spans="2:8" ht="13.8" x14ac:dyDescent="0.25">
      <c r="B119" s="92" t="s">
        <v>137</v>
      </c>
      <c r="C119" s="93" t="s">
        <v>138</v>
      </c>
      <c r="D119" s="94">
        <v>819.4</v>
      </c>
      <c r="E119" s="94">
        <v>820.5</v>
      </c>
      <c r="F119" s="95">
        <v>-1.341E-3</v>
      </c>
      <c r="G119" s="96">
        <v>6476919</v>
      </c>
      <c r="H119" s="73">
        <f t="shared" si="3"/>
        <v>5307187428.5999994</v>
      </c>
    </row>
    <row r="120" spans="2:8" ht="13.8" x14ac:dyDescent="0.25">
      <c r="B120" s="92" t="s">
        <v>8</v>
      </c>
      <c r="C120" s="97" t="s">
        <v>139</v>
      </c>
      <c r="D120" s="101">
        <v>2746.7</v>
      </c>
      <c r="E120" s="101">
        <v>2746.7</v>
      </c>
      <c r="F120" s="99">
        <v>0</v>
      </c>
      <c r="G120" s="100">
        <v>46</v>
      </c>
      <c r="H120" s="74">
        <f t="shared" si="3"/>
        <v>126348.2</v>
      </c>
    </row>
    <row r="121" spans="2:8" ht="13.8" x14ac:dyDescent="0.25">
      <c r="B121" s="92"/>
      <c r="D121" s="94"/>
      <c r="E121" s="94"/>
      <c r="F121" s="95"/>
      <c r="G121" s="96"/>
      <c r="H121" s="73" t="str">
        <f t="shared" si="3"/>
        <v/>
      </c>
    </row>
    <row r="122" spans="2:8" ht="13.8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tr">
        <f t="shared" si="3"/>
        <v/>
      </c>
    </row>
    <row r="123" spans="2:8" ht="13.8" x14ac:dyDescent="0.25">
      <c r="B123" s="92" t="s">
        <v>8</v>
      </c>
      <c r="C123" s="97" t="s">
        <v>141</v>
      </c>
      <c r="D123" s="101">
        <v>69</v>
      </c>
      <c r="E123" s="101">
        <v>68.349999999999994</v>
      </c>
      <c r="F123" s="99">
        <v>9.5099999999999994E-3</v>
      </c>
      <c r="G123" s="100">
        <v>1043739</v>
      </c>
      <c r="H123" s="74">
        <f t="shared" si="3"/>
        <v>72017991</v>
      </c>
    </row>
    <row r="124" spans="2:8" ht="13.8" x14ac:dyDescent="0.25">
      <c r="B124" s="92" t="s">
        <v>8</v>
      </c>
      <c r="C124" s="93" t="s">
        <v>142</v>
      </c>
      <c r="D124" s="94">
        <v>115</v>
      </c>
      <c r="E124" s="94">
        <v>110</v>
      </c>
      <c r="F124" s="95">
        <v>4.5455000000000002E-2</v>
      </c>
      <c r="G124" s="96">
        <v>1681173</v>
      </c>
      <c r="H124" s="73">
        <f t="shared" si="3"/>
        <v>193334895</v>
      </c>
    </row>
    <row r="125" spans="2:8" ht="13.8" x14ac:dyDescent="0.25">
      <c r="B125" s="92" t="s">
        <v>8</v>
      </c>
      <c r="C125" s="97" t="s">
        <v>143</v>
      </c>
      <c r="D125" s="101">
        <v>317</v>
      </c>
      <c r="E125" s="101">
        <v>317</v>
      </c>
      <c r="F125" s="99">
        <v>0</v>
      </c>
      <c r="G125" s="100">
        <v>773357</v>
      </c>
      <c r="H125" s="74">
        <f t="shared" si="3"/>
        <v>245154169</v>
      </c>
    </row>
    <row r="126" spans="2:8" ht="13.8" x14ac:dyDescent="0.25">
      <c r="B126" s="92" t="s">
        <v>8</v>
      </c>
      <c r="C126" s="93" t="s">
        <v>144</v>
      </c>
      <c r="D126" s="94">
        <v>870</v>
      </c>
      <c r="E126" s="94">
        <v>850</v>
      </c>
      <c r="F126" s="95">
        <v>2.3529000000000001E-2</v>
      </c>
      <c r="G126" s="96">
        <v>3531372</v>
      </c>
      <c r="H126" s="73">
        <f t="shared" si="3"/>
        <v>3072293640</v>
      </c>
    </row>
    <row r="127" spans="2:8" ht="13.8" x14ac:dyDescent="0.25">
      <c r="B127" s="92" t="s">
        <v>8</v>
      </c>
      <c r="C127" s="97" t="s">
        <v>145</v>
      </c>
      <c r="D127" s="101">
        <v>18.649999999999999</v>
      </c>
      <c r="E127" s="101">
        <v>18.649999999999999</v>
      </c>
      <c r="F127" s="99">
        <v>0</v>
      </c>
      <c r="G127" s="100">
        <v>75284</v>
      </c>
      <c r="H127" s="74">
        <f t="shared" si="3"/>
        <v>1404046.5999999999</v>
      </c>
    </row>
    <row r="128" spans="2:8" ht="13.8" x14ac:dyDescent="0.25">
      <c r="B128" s="92" t="s">
        <v>8</v>
      </c>
      <c r="C128" s="93" t="s">
        <v>146</v>
      </c>
      <c r="D128" s="94">
        <v>37.5</v>
      </c>
      <c r="E128" s="94">
        <v>37.5</v>
      </c>
      <c r="F128" s="95">
        <v>0</v>
      </c>
      <c r="G128" s="96">
        <v>137003</v>
      </c>
      <c r="H128" s="73">
        <f t="shared" si="3"/>
        <v>5137612.5</v>
      </c>
    </row>
    <row r="129" spans="2:8" ht="13.8" x14ac:dyDescent="0.25">
      <c r="B129" s="92" t="s">
        <v>8</v>
      </c>
      <c r="C129" s="97" t="s">
        <v>147</v>
      </c>
      <c r="D129" s="101">
        <v>275</v>
      </c>
      <c r="E129" s="101">
        <v>275</v>
      </c>
      <c r="F129" s="99">
        <v>0</v>
      </c>
      <c r="G129" s="100">
        <v>4765760</v>
      </c>
      <c r="H129" s="74">
        <f t="shared" si="3"/>
        <v>1310584000</v>
      </c>
    </row>
    <row r="130" spans="2:8" ht="13.8" x14ac:dyDescent="0.25">
      <c r="B130" s="92" t="s">
        <v>43</v>
      </c>
      <c r="C130" s="93" t="s">
        <v>148</v>
      </c>
      <c r="D130" s="94">
        <v>3.2</v>
      </c>
      <c r="E130" s="94">
        <v>3.34</v>
      </c>
      <c r="F130" s="95">
        <v>-4.1916000000000002E-2</v>
      </c>
      <c r="G130" s="96">
        <v>8653932</v>
      </c>
      <c r="H130" s="73">
        <f t="shared" si="3"/>
        <v>27692582.400000002</v>
      </c>
    </row>
    <row r="131" spans="2:8" ht="13.8" x14ac:dyDescent="0.25">
      <c r="B131" s="92"/>
      <c r="C131" s="97" t="s">
        <v>149</v>
      </c>
      <c r="D131" s="101">
        <v>127</v>
      </c>
      <c r="E131" s="101">
        <v>127</v>
      </c>
      <c r="F131" s="99">
        <v>0</v>
      </c>
      <c r="G131" s="100">
        <v>297974</v>
      </c>
      <c r="H131" s="74">
        <f t="shared" si="3"/>
        <v>37842698</v>
      </c>
    </row>
    <row r="132" spans="2:8" ht="13.8" x14ac:dyDescent="0.25">
      <c r="B132" s="92"/>
      <c r="D132" s="94"/>
      <c r="E132" s="94"/>
      <c r="F132" s="95"/>
      <c r="G132" s="96"/>
      <c r="H132" s="73" t="str">
        <f t="shared" ref="H132:H163" si="4">IFERROR(IF(AND(ISNUMBER(G132),ISNUMBER(D132)),G132*D132,""),"")</f>
        <v/>
      </c>
    </row>
    <row r="133" spans="2:8" ht="13.8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tr">
        <f t="shared" si="4"/>
        <v/>
      </c>
    </row>
    <row r="134" spans="2:8" ht="13.8" x14ac:dyDescent="0.25">
      <c r="B134" s="92" t="s">
        <v>151</v>
      </c>
      <c r="C134" s="93" t="s">
        <v>152</v>
      </c>
      <c r="D134" s="94">
        <v>36</v>
      </c>
      <c r="E134" s="94">
        <v>36</v>
      </c>
      <c r="F134" s="95">
        <v>0</v>
      </c>
      <c r="G134" s="96">
        <v>15359</v>
      </c>
      <c r="H134" s="73">
        <f t="shared" si="4"/>
        <v>552924</v>
      </c>
    </row>
    <row r="135" spans="2:8" ht="13.8" x14ac:dyDescent="0.25">
      <c r="B135" s="92" t="s">
        <v>153</v>
      </c>
      <c r="C135" s="97" t="s">
        <v>154</v>
      </c>
      <c r="D135" s="101">
        <v>10.55</v>
      </c>
      <c r="E135" s="101">
        <v>10.55</v>
      </c>
      <c r="F135" s="99">
        <v>0</v>
      </c>
      <c r="G135" s="100">
        <v>51004</v>
      </c>
      <c r="H135" s="74">
        <f t="shared" si="4"/>
        <v>538092.20000000007</v>
      </c>
    </row>
    <row r="136" spans="2:8" ht="13.8" x14ac:dyDescent="0.25">
      <c r="B136" s="92" t="s">
        <v>155</v>
      </c>
      <c r="C136" s="93" t="s">
        <v>156</v>
      </c>
      <c r="D136" s="94">
        <v>23.35</v>
      </c>
      <c r="E136" s="94">
        <v>25.9</v>
      </c>
      <c r="F136" s="95">
        <v>-9.8456000000000002E-2</v>
      </c>
      <c r="G136" s="96">
        <v>351360</v>
      </c>
      <c r="H136" s="73">
        <f t="shared" si="4"/>
        <v>8204256.0000000009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f t="shared" si="4"/>
        <v>0</v>
      </c>
    </row>
    <row r="138" spans="2:8" ht="13.8" x14ac:dyDescent="0.25">
      <c r="B138" s="92"/>
      <c r="C138" s="93" t="s">
        <v>159</v>
      </c>
      <c r="D138" s="94">
        <v>0.94</v>
      </c>
      <c r="E138" s="94">
        <v>0.94</v>
      </c>
      <c r="F138" s="95">
        <v>0</v>
      </c>
      <c r="G138" s="96">
        <v>13708656</v>
      </c>
      <c r="H138" s="73">
        <f t="shared" si="4"/>
        <v>12886136.639999999</v>
      </c>
    </row>
    <row r="139" spans="2:8" ht="13.8" x14ac:dyDescent="0.25">
      <c r="B139" s="92"/>
      <c r="C139" s="97" t="s">
        <v>234</v>
      </c>
      <c r="D139" s="101">
        <v>169.95</v>
      </c>
      <c r="E139" s="101">
        <v>169.95</v>
      </c>
      <c r="F139" s="99">
        <v>0</v>
      </c>
      <c r="G139" s="100">
        <v>4841</v>
      </c>
      <c r="H139" s="74">
        <f t="shared" si="4"/>
        <v>822727.95</v>
      </c>
    </row>
    <row r="140" spans="2:8" ht="13.8" x14ac:dyDescent="0.25">
      <c r="B140" s="92"/>
      <c r="C140" s="93" t="s">
        <v>160</v>
      </c>
      <c r="D140" s="94">
        <v>21.45</v>
      </c>
      <c r="E140" s="94">
        <v>21</v>
      </c>
      <c r="F140" s="95">
        <v>2.1429E-2</v>
      </c>
      <c r="G140" s="96">
        <v>2394760</v>
      </c>
      <c r="H140" s="73">
        <f t="shared" si="4"/>
        <v>51367602</v>
      </c>
    </row>
    <row r="141" spans="2:8" ht="13.8" x14ac:dyDescent="0.25">
      <c r="B141" s="105"/>
      <c r="C141" s="97"/>
      <c r="D141" s="101"/>
      <c r="E141" s="101"/>
      <c r="F141" s="99"/>
      <c r="G141" s="100"/>
      <c r="H141" s="74" t="str">
        <f t="shared" si="4"/>
        <v/>
      </c>
    </row>
    <row r="142" spans="2:8" ht="13.8" x14ac:dyDescent="0.25">
      <c r="B142" s="87" t="s">
        <v>161</v>
      </c>
      <c r="C142" s="88"/>
      <c r="D142" s="102"/>
      <c r="E142" s="102"/>
      <c r="F142" s="103"/>
      <c r="G142" s="91"/>
      <c r="H142" s="75" t="str">
        <f t="shared" si="4"/>
        <v/>
      </c>
    </row>
    <row r="143" spans="2:8" ht="13.8" x14ac:dyDescent="0.25">
      <c r="B143" s="92" t="s">
        <v>162</v>
      </c>
      <c r="C143" s="93" t="s">
        <v>163</v>
      </c>
      <c r="D143" s="94">
        <v>45</v>
      </c>
      <c r="E143" s="94">
        <v>45.5</v>
      </c>
      <c r="F143" s="95">
        <v>-1.0989000000000001E-2</v>
      </c>
      <c r="G143" s="96">
        <v>3945733</v>
      </c>
      <c r="H143" s="73">
        <f t="shared" si="4"/>
        <v>177557985</v>
      </c>
    </row>
    <row r="144" spans="2:8" ht="13.8" x14ac:dyDescent="0.25">
      <c r="B144" s="92" t="s">
        <v>164</v>
      </c>
      <c r="C144" s="97" t="s">
        <v>165</v>
      </c>
      <c r="D144" s="101">
        <v>3.01</v>
      </c>
      <c r="E144" s="101">
        <v>3.2</v>
      </c>
      <c r="F144" s="99">
        <v>-5.9374999999999997E-2</v>
      </c>
      <c r="G144" s="100">
        <v>26704255</v>
      </c>
      <c r="H144" s="74">
        <f t="shared" si="4"/>
        <v>80379807.549999997</v>
      </c>
    </row>
    <row r="145" spans="2:8" ht="13.8" x14ac:dyDescent="0.25">
      <c r="B145" s="92" t="s">
        <v>166</v>
      </c>
      <c r="C145" s="93" t="s">
        <v>167</v>
      </c>
      <c r="D145" s="94">
        <v>10450</v>
      </c>
      <c r="E145" s="94">
        <v>10450</v>
      </c>
      <c r="F145" s="95">
        <v>0</v>
      </c>
      <c r="G145" s="96">
        <v>7702</v>
      </c>
      <c r="H145" s="73">
        <f t="shared" si="4"/>
        <v>80485900</v>
      </c>
    </row>
    <row r="146" spans="2:8" ht="13.8" x14ac:dyDescent="0.25">
      <c r="B146" s="92"/>
      <c r="C146" s="97" t="s">
        <v>168</v>
      </c>
      <c r="D146" s="101">
        <v>1679.9</v>
      </c>
      <c r="E146" s="101">
        <v>1679.9</v>
      </c>
      <c r="F146" s="99">
        <v>0</v>
      </c>
      <c r="G146" s="100">
        <v>1609016</v>
      </c>
      <c r="H146" s="74">
        <f t="shared" si="4"/>
        <v>2702985978.4000001</v>
      </c>
    </row>
    <row r="147" spans="2:8" ht="13.8" x14ac:dyDescent="0.25">
      <c r="B147" s="92" t="s">
        <v>169</v>
      </c>
      <c r="C147" s="93" t="s">
        <v>170</v>
      </c>
      <c r="D147" s="94">
        <v>194</v>
      </c>
      <c r="E147" s="94">
        <v>194</v>
      </c>
      <c r="F147" s="95">
        <v>0</v>
      </c>
      <c r="G147" s="96">
        <v>111472</v>
      </c>
      <c r="H147" s="73">
        <f t="shared" si="4"/>
        <v>21625568</v>
      </c>
    </row>
    <row r="148" spans="2:8" ht="13.8" x14ac:dyDescent="0.25">
      <c r="B148" s="92" t="s">
        <v>8</v>
      </c>
      <c r="C148" s="97" t="s">
        <v>171</v>
      </c>
      <c r="D148" s="101">
        <v>32.700000000000003</v>
      </c>
      <c r="E148" s="101">
        <v>33</v>
      </c>
      <c r="F148" s="99">
        <v>-9.0910000000000001E-3</v>
      </c>
      <c r="G148" s="100">
        <v>1263223</v>
      </c>
      <c r="H148" s="74">
        <f t="shared" si="4"/>
        <v>41307392.100000001</v>
      </c>
    </row>
    <row r="149" spans="2:8" ht="13.8" x14ac:dyDescent="0.25">
      <c r="B149" s="92" t="s">
        <v>8</v>
      </c>
      <c r="C149" s="93" t="s">
        <v>172</v>
      </c>
      <c r="D149" s="94">
        <v>1132.5</v>
      </c>
      <c r="E149" s="94">
        <v>1132.5</v>
      </c>
      <c r="F149" s="95">
        <v>0</v>
      </c>
      <c r="G149" s="96">
        <v>4532</v>
      </c>
      <c r="H149" s="73">
        <f t="shared" si="4"/>
        <v>5132490</v>
      </c>
    </row>
    <row r="150" spans="2:8" ht="13.8" x14ac:dyDescent="0.25">
      <c r="B150" s="92"/>
      <c r="C150" s="97" t="s">
        <v>173</v>
      </c>
      <c r="D150" s="101">
        <v>272.7</v>
      </c>
      <c r="E150" s="101">
        <v>272.7</v>
      </c>
      <c r="F150" s="99">
        <v>0</v>
      </c>
      <c r="G150" s="100">
        <v>125085</v>
      </c>
      <c r="H150" s="74">
        <f t="shared" si="4"/>
        <v>34110679.5</v>
      </c>
    </row>
    <row r="151" spans="2:8" ht="13.8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20005</v>
      </c>
      <c r="H151" s="73">
        <f t="shared" si="4"/>
        <v>12803200</v>
      </c>
    </row>
    <row r="152" spans="2:8" ht="13.8" x14ac:dyDescent="0.25">
      <c r="B152" s="92" t="s">
        <v>8</v>
      </c>
      <c r="C152" s="97"/>
      <c r="D152" s="101"/>
      <c r="E152" s="101"/>
      <c r="F152" s="99"/>
      <c r="G152" s="100"/>
      <c r="H152" s="74" t="str">
        <f t="shared" si="4"/>
        <v/>
      </c>
    </row>
    <row r="153" spans="2:8" ht="13.8" x14ac:dyDescent="0.25">
      <c r="B153" s="92" t="s">
        <v>8</v>
      </c>
      <c r="D153" s="94"/>
      <c r="E153" s="94"/>
      <c r="F153" s="95"/>
      <c r="G153" s="96"/>
      <c r="H153" s="73" t="str">
        <f t="shared" si="4"/>
        <v/>
      </c>
    </row>
    <row r="154" spans="2:8" ht="13.8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tr">
        <f t="shared" si="4"/>
        <v/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f t="shared" si="4"/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f t="shared" si="4"/>
        <v>0</v>
      </c>
    </row>
    <row r="157" spans="2:8" ht="13.8" x14ac:dyDescent="0.25">
      <c r="B157" s="92" t="s">
        <v>8</v>
      </c>
      <c r="C157" s="93" t="s">
        <v>180</v>
      </c>
      <c r="D157" s="94">
        <v>242</v>
      </c>
      <c r="E157" s="94">
        <v>242</v>
      </c>
      <c r="F157" s="95">
        <v>0</v>
      </c>
      <c r="G157" s="96">
        <v>1497204</v>
      </c>
      <c r="H157" s="73">
        <f t="shared" si="4"/>
        <v>362323368</v>
      </c>
    </row>
    <row r="158" spans="2:8" ht="13.8" x14ac:dyDescent="0.25">
      <c r="B158" s="92"/>
      <c r="C158" s="97" t="s">
        <v>181</v>
      </c>
      <c r="D158" s="101">
        <v>143.1</v>
      </c>
      <c r="E158" s="101">
        <v>143.1</v>
      </c>
      <c r="F158" s="99">
        <v>0</v>
      </c>
      <c r="G158" s="100">
        <v>393109</v>
      </c>
      <c r="H158" s="74">
        <f t="shared" si="4"/>
        <v>56253897.899999999</v>
      </c>
    </row>
    <row r="159" spans="2:8" ht="13.8" x14ac:dyDescent="0.25">
      <c r="B159" s="92" t="s">
        <v>182</v>
      </c>
      <c r="C159" s="93" t="s">
        <v>183</v>
      </c>
      <c r="D159" s="94">
        <v>9.1</v>
      </c>
      <c r="E159" s="94">
        <v>9.1</v>
      </c>
      <c r="F159" s="95">
        <v>0</v>
      </c>
      <c r="G159" s="96">
        <v>2239790</v>
      </c>
      <c r="H159" s="73">
        <f t="shared" si="4"/>
        <v>20382089</v>
      </c>
    </row>
    <row r="160" spans="2:8" ht="13.8" x14ac:dyDescent="0.25">
      <c r="B160" s="92" t="s">
        <v>184</v>
      </c>
      <c r="C160" s="97" t="s">
        <v>185</v>
      </c>
      <c r="D160" s="101">
        <v>28.15</v>
      </c>
      <c r="E160" s="101">
        <v>28.15</v>
      </c>
      <c r="F160" s="99">
        <v>0</v>
      </c>
      <c r="G160" s="100">
        <v>35409</v>
      </c>
      <c r="H160" s="74">
        <f t="shared" si="4"/>
        <v>996763.35</v>
      </c>
    </row>
    <row r="161" spans="2:8" ht="13.8" x14ac:dyDescent="0.25">
      <c r="B161" s="92" t="s">
        <v>8</v>
      </c>
      <c r="C161" s="93" t="s">
        <v>186</v>
      </c>
      <c r="D161" s="94">
        <v>8.7100000000000009</v>
      </c>
      <c r="E161" s="94">
        <v>7.92</v>
      </c>
      <c r="F161" s="95">
        <v>9.9747000000000002E-2</v>
      </c>
      <c r="G161" s="96">
        <v>2048188</v>
      </c>
      <c r="H161" s="73">
        <f t="shared" si="4"/>
        <v>17839717.48</v>
      </c>
    </row>
    <row r="162" spans="2:8" ht="13.8" x14ac:dyDescent="0.25">
      <c r="B162" s="92" t="s">
        <v>187</v>
      </c>
      <c r="C162" s="97" t="s">
        <v>188</v>
      </c>
      <c r="D162" s="101">
        <v>6.45</v>
      </c>
      <c r="E162" s="101">
        <v>6.5</v>
      </c>
      <c r="F162" s="99">
        <v>-7.6920000000000001E-3</v>
      </c>
      <c r="G162" s="100">
        <v>1076501</v>
      </c>
      <c r="H162" s="74">
        <f t="shared" si="4"/>
        <v>6943431.4500000002</v>
      </c>
    </row>
    <row r="163" spans="2:8" ht="13.8" x14ac:dyDescent="0.25">
      <c r="B163" s="92" t="s">
        <v>189</v>
      </c>
      <c r="C163" s="93" t="s">
        <v>190</v>
      </c>
      <c r="D163" s="94">
        <v>3.81</v>
      </c>
      <c r="E163" s="94">
        <v>3.47</v>
      </c>
      <c r="F163" s="95">
        <v>9.7983000000000001E-2</v>
      </c>
      <c r="G163" s="96">
        <v>8104479</v>
      </c>
      <c r="H163" s="73">
        <f t="shared" si="4"/>
        <v>30878064.990000002</v>
      </c>
    </row>
    <row r="164" spans="2:8" ht="13.8" x14ac:dyDescent="0.25">
      <c r="B164" s="92" t="s">
        <v>191</v>
      </c>
      <c r="C164" s="97" t="s">
        <v>192</v>
      </c>
      <c r="D164" s="101">
        <v>33</v>
      </c>
      <c r="E164" s="101">
        <v>33</v>
      </c>
      <c r="F164" s="99">
        <v>0</v>
      </c>
      <c r="G164" s="100">
        <v>42554</v>
      </c>
      <c r="H164" s="74">
        <f t="shared" ref="H164:H172" si="5">IFERROR(IF(AND(ISNUMBER(G164),ISNUMBER(D164)),G164*D164,""),"")</f>
        <v>1404282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29601</v>
      </c>
      <c r="H165" s="73">
        <f t="shared" si="5"/>
        <v>6609903.3000000007</v>
      </c>
    </row>
    <row r="166" spans="2:8" ht="13.8" x14ac:dyDescent="0.25">
      <c r="B166" s="92"/>
      <c r="C166" s="97" t="s">
        <v>194</v>
      </c>
      <c r="D166" s="101">
        <v>1.67</v>
      </c>
      <c r="E166" s="101">
        <v>1.76</v>
      </c>
      <c r="F166" s="99">
        <v>-0.05</v>
      </c>
      <c r="G166" s="100">
        <v>1206424</v>
      </c>
      <c r="H166" s="74">
        <f t="shared" si="5"/>
        <v>2014728.0799999998</v>
      </c>
    </row>
    <row r="167" spans="2:8" ht="13.8" x14ac:dyDescent="0.25">
      <c r="B167" s="92" t="s">
        <v>195</v>
      </c>
      <c r="C167" s="93" t="s">
        <v>196</v>
      </c>
      <c r="D167" s="94">
        <v>7</v>
      </c>
      <c r="E167" s="94">
        <v>7</v>
      </c>
      <c r="F167" s="95">
        <v>0</v>
      </c>
      <c r="G167" s="96">
        <v>646896</v>
      </c>
      <c r="H167" s="73">
        <f t="shared" si="5"/>
        <v>4528272</v>
      </c>
    </row>
    <row r="168" spans="2:8" ht="13.8" x14ac:dyDescent="0.25">
      <c r="B168" s="92" t="s">
        <v>197</v>
      </c>
      <c r="C168" s="97" t="s">
        <v>198</v>
      </c>
      <c r="D168" s="101">
        <v>9.3000000000000007</v>
      </c>
      <c r="E168" s="101">
        <v>9.3000000000000007</v>
      </c>
      <c r="F168" s="99">
        <v>0</v>
      </c>
      <c r="G168" s="100">
        <v>29230</v>
      </c>
      <c r="H168" s="74">
        <f t="shared" si="5"/>
        <v>271839</v>
      </c>
    </row>
    <row r="169" spans="2:8" ht="13.8" x14ac:dyDescent="0.25">
      <c r="B169" s="92" t="s">
        <v>8</v>
      </c>
      <c r="C169" s="93" t="s">
        <v>199</v>
      </c>
      <c r="D169" s="94">
        <v>5</v>
      </c>
      <c r="E169" s="94">
        <v>5</v>
      </c>
      <c r="F169" s="95">
        <v>0</v>
      </c>
      <c r="G169" s="96">
        <v>123661</v>
      </c>
      <c r="H169" s="73">
        <f t="shared" si="5"/>
        <v>618305</v>
      </c>
    </row>
    <row r="170" spans="2:8" ht="13.8" x14ac:dyDescent="0.25">
      <c r="B170" s="92" t="s">
        <v>8</v>
      </c>
      <c r="C170" s="97" t="s">
        <v>200</v>
      </c>
      <c r="D170" s="101">
        <v>5.7</v>
      </c>
      <c r="E170" s="101">
        <v>5.7</v>
      </c>
      <c r="F170" s="99">
        <v>0</v>
      </c>
      <c r="G170" s="100">
        <v>629172</v>
      </c>
      <c r="H170" s="74">
        <f t="shared" si="5"/>
        <v>3586280.4</v>
      </c>
    </row>
    <row r="171" spans="2:8" ht="13.8" x14ac:dyDescent="0.25">
      <c r="B171" s="92" t="s">
        <v>201</v>
      </c>
      <c r="C171" s="93" t="s">
        <v>202</v>
      </c>
      <c r="D171" s="94">
        <v>5.95</v>
      </c>
      <c r="E171" s="94">
        <v>5.45</v>
      </c>
      <c r="F171" s="95">
        <v>9.1743000000000005E-2</v>
      </c>
      <c r="G171" s="96">
        <v>1757261</v>
      </c>
      <c r="H171" s="73">
        <f t="shared" si="5"/>
        <v>10455702.950000001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f t="shared" si="5"/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4">
      <iconSet iconSet="3Arrows">
        <cfvo type="percent" val="0"/>
        <cfvo type="num" val="0"/>
        <cfvo type="num" val="0" gte="0"/>
      </iconSet>
    </cfRule>
    <cfRule type="iconSet" priority="205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5">
      <iconSet iconSet="3Arrows">
        <cfvo type="percent" val="0"/>
        <cfvo type="num" val="0"/>
        <cfvo type="num" val="0" gte="0"/>
      </iconSet>
    </cfRule>
    <cfRule type="iconSet" priority="196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5">
      <iconSet iconSet="3Arrows">
        <cfvo type="percent" val="0"/>
        <cfvo type="num" val="0"/>
        <cfvo type="num" val="0" gte="0"/>
      </iconSet>
    </cfRule>
    <cfRule type="iconSet" priority="276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2">
      <iconSet iconSet="3Arrows">
        <cfvo type="percent" val="0"/>
        <cfvo type="num" val="0"/>
        <cfvo type="num" val="0" gte="0"/>
      </iconSet>
    </cfRule>
    <cfRule type="iconSet" priority="203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0">
      <iconSet iconSet="3Arrows">
        <cfvo type="percent" val="0"/>
        <cfvo type="num" val="0"/>
        <cfvo type="num" val="0" gte="0"/>
      </iconSet>
    </cfRule>
    <cfRule type="iconSet" priority="201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8">
      <iconSet iconSet="3Arrows">
        <cfvo type="percent" val="0"/>
        <cfvo type="num" val="0"/>
        <cfvo type="num" val="0" gte="0"/>
      </iconSet>
    </cfRule>
    <cfRule type="iconSet" priority="199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7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06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4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16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64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0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318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7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7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784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3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V45" sqref="IV45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8.109375" style="6" bestFit="1" customWidth="1"/>
    <col min="5" max="5" width="12.5546875" style="7" bestFit="1" customWidth="1"/>
    <col min="6" max="6" width="20.33203125" style="6" customWidth="1"/>
    <col min="7" max="7" width="22.109375" style="7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72" t="s">
        <v>205</v>
      </c>
      <c r="C2" s="173"/>
      <c r="D2" s="173"/>
      <c r="E2" s="173"/>
      <c r="F2" s="173"/>
      <c r="G2" s="174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242</v>
      </c>
      <c r="D6" s="26">
        <v>819.4</v>
      </c>
      <c r="E6" s="27">
        <v>819.37976652170573</v>
      </c>
      <c r="F6" s="28">
        <v>6476919</v>
      </c>
      <c r="G6" s="29">
        <v>5307056378</v>
      </c>
    </row>
    <row r="7" spans="1:7" ht="15" customHeight="1" x14ac:dyDescent="0.3">
      <c r="B7" s="24">
        <v>2</v>
      </c>
      <c r="C7" s="25" t="s">
        <v>243</v>
      </c>
      <c r="D7" s="26">
        <v>134</v>
      </c>
      <c r="E7" s="27">
        <v>133.05946685257058</v>
      </c>
      <c r="F7" s="28">
        <v>36341355</v>
      </c>
      <c r="G7" s="29">
        <v>4835561321</v>
      </c>
    </row>
    <row r="8" spans="1:7" ht="15" customHeight="1" x14ac:dyDescent="0.3">
      <c r="B8" s="24">
        <v>3</v>
      </c>
      <c r="C8" s="25" t="s">
        <v>244</v>
      </c>
      <c r="D8" s="26">
        <v>133</v>
      </c>
      <c r="E8" s="27">
        <v>131.61479172335552</v>
      </c>
      <c r="F8" s="28">
        <v>27614186</v>
      </c>
      <c r="G8" s="29">
        <v>3634435339</v>
      </c>
    </row>
    <row r="9" spans="1:7" ht="15" customHeight="1" x14ac:dyDescent="0.3">
      <c r="B9" s="24">
        <v>4</v>
      </c>
      <c r="C9" s="25" t="s">
        <v>245</v>
      </c>
      <c r="D9" s="26">
        <v>870</v>
      </c>
      <c r="E9" s="27">
        <v>870.65756595453547</v>
      </c>
      <c r="F9" s="28">
        <v>3531372</v>
      </c>
      <c r="G9" s="29">
        <v>3074615750</v>
      </c>
    </row>
    <row r="10" spans="1:7" ht="15" customHeight="1" x14ac:dyDescent="0.3">
      <c r="B10" s="24">
        <v>5</v>
      </c>
      <c r="C10" s="25" t="s">
        <v>168</v>
      </c>
      <c r="D10" s="26">
        <v>1679.9</v>
      </c>
      <c r="E10" s="27">
        <v>1649.2945272141483</v>
      </c>
      <c r="F10" s="28">
        <v>1609016</v>
      </c>
      <c r="G10" s="29">
        <v>2653741283</v>
      </c>
    </row>
    <row r="11" spans="1:7" ht="15" customHeight="1" x14ac:dyDescent="0.3">
      <c r="B11" s="24">
        <v>6</v>
      </c>
      <c r="C11" s="25" t="s">
        <v>75</v>
      </c>
      <c r="D11" s="26">
        <v>53.5</v>
      </c>
      <c r="E11" s="27">
        <v>53.833867473796076</v>
      </c>
      <c r="F11" s="28">
        <v>37539127</v>
      </c>
      <c r="G11" s="29">
        <v>2020876388</v>
      </c>
    </row>
    <row r="12" spans="1:7" ht="15" customHeight="1" x14ac:dyDescent="0.3">
      <c r="B12" s="24">
        <v>7</v>
      </c>
      <c r="C12" s="25" t="s">
        <v>246</v>
      </c>
      <c r="D12" s="26">
        <v>77</v>
      </c>
      <c r="E12" s="27">
        <v>77.500643191222736</v>
      </c>
      <c r="F12" s="28">
        <v>21724488</v>
      </c>
      <c r="G12" s="29">
        <v>1683661793</v>
      </c>
    </row>
    <row r="13" spans="1:7" x14ac:dyDescent="0.3">
      <c r="B13" s="24">
        <v>8</v>
      </c>
      <c r="C13" s="25" t="s">
        <v>10</v>
      </c>
      <c r="D13" s="26">
        <v>1980</v>
      </c>
      <c r="E13" s="27">
        <v>2000.9888059167499</v>
      </c>
      <c r="F13" s="28">
        <v>698762</v>
      </c>
      <c r="G13" s="29">
        <v>1398214940</v>
      </c>
    </row>
    <row r="14" spans="1:7" ht="15" customHeight="1" x14ac:dyDescent="0.3">
      <c r="B14" s="24">
        <v>9</v>
      </c>
      <c r="C14" s="25" t="s">
        <v>247</v>
      </c>
      <c r="D14" s="26">
        <v>275</v>
      </c>
      <c r="E14" s="27">
        <v>274.10170570905797</v>
      </c>
      <c r="F14" s="28">
        <v>4765760</v>
      </c>
      <c r="G14" s="29">
        <v>1306302945</v>
      </c>
    </row>
    <row r="15" spans="1:7" ht="15" customHeight="1" x14ac:dyDescent="0.3">
      <c r="B15" s="24">
        <v>10</v>
      </c>
      <c r="C15" s="25" t="s">
        <v>248</v>
      </c>
      <c r="D15" s="26">
        <v>32</v>
      </c>
      <c r="E15" s="27">
        <v>31.633950753864706</v>
      </c>
      <c r="F15" s="28">
        <v>39514451</v>
      </c>
      <c r="G15" s="29">
        <v>1249998197</v>
      </c>
    </row>
    <row r="16" spans="1:7" ht="15" customHeight="1" x14ac:dyDescent="0.3">
      <c r="B16" s="30"/>
      <c r="C16" s="31"/>
      <c r="D16" s="32"/>
      <c r="E16" s="33"/>
      <c r="F16" s="197">
        <v>179815436</v>
      </c>
      <c r="G16" s="34">
        <v>27164464334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44" sqref="IW44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2" style="38" bestFit="1" customWidth="1"/>
    <col min="4" max="4" width="12.109375" style="38" bestFit="1" customWidth="1"/>
    <col min="5" max="5" width="16.77734375" style="38" bestFit="1" customWidth="1"/>
    <col min="6" max="6" width="28.5546875" style="38" bestFit="1" customWidth="1"/>
    <col min="7" max="7" width="14.21875" style="38" customWidth="1"/>
    <col min="8" max="8" width="20.44140625" style="38" bestFit="1" customWidth="1"/>
    <col min="9" max="9" width="1" style="38" customWidth="1"/>
    <col min="10" max="10" width="9.88671875" style="38" bestFit="1" customWidth="1"/>
    <col min="11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77" t="s">
        <v>241</v>
      </c>
      <c r="D2" s="177"/>
      <c r="E2" s="177"/>
      <c r="F2" s="177"/>
      <c r="G2" s="177"/>
      <c r="H2" s="178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143477.35025598301</v>
      </c>
      <c r="E4" s="44">
        <v>141384.29999999999</v>
      </c>
      <c r="F4" s="118">
        <v>1.4803979338462669E-2</v>
      </c>
      <c r="G4" s="44">
        <v>99376.36</v>
      </c>
      <c r="H4" s="45">
        <v>0.44377747641373677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44">
        <v>222837.68</v>
      </c>
      <c r="E5" s="46">
        <v>219586.3</v>
      </c>
      <c r="F5" s="118">
        <v>1.4806843596344654E-2</v>
      </c>
      <c r="G5" s="46">
        <v>155613.03</v>
      </c>
      <c r="H5" s="45">
        <v>0.43199884996776938</v>
      </c>
      <c r="I5" s="11"/>
      <c r="J5" s="170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79">
        <v>46135</v>
      </c>
      <c r="E7" s="180"/>
      <c r="F7" s="180"/>
      <c r="G7" s="179">
        <v>46134</v>
      </c>
      <c r="H7" s="181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75">
        <v>667937204</v>
      </c>
      <c r="E8" s="175"/>
      <c r="F8" s="175"/>
      <c r="G8" s="175">
        <v>683684294</v>
      </c>
      <c r="H8" s="176"/>
      <c r="I8" s="11"/>
      <c r="J8" s="171"/>
      <c r="K8" s="11"/>
      <c r="L8" s="11"/>
    </row>
    <row r="9" spans="1:12" ht="15" customHeight="1" x14ac:dyDescent="0.25">
      <c r="B9" s="42"/>
      <c r="C9" s="43" t="s">
        <v>222</v>
      </c>
      <c r="D9" s="182">
        <v>38123970715.419998</v>
      </c>
      <c r="E9" s="182"/>
      <c r="F9" s="182"/>
      <c r="G9" s="182">
        <v>36167353919.139999</v>
      </c>
      <c r="H9" s="183"/>
      <c r="I9" s="11"/>
      <c r="J9" s="171"/>
      <c r="K9" s="11"/>
      <c r="L9" s="11"/>
    </row>
    <row r="10" spans="1:12" ht="15" customHeight="1" x14ac:dyDescent="0.25">
      <c r="B10" s="42"/>
      <c r="C10" s="43" t="s">
        <v>223</v>
      </c>
      <c r="D10" s="175">
        <v>53062</v>
      </c>
      <c r="E10" s="175"/>
      <c r="F10" s="175"/>
      <c r="G10" s="175">
        <v>51694</v>
      </c>
      <c r="H10" s="176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75">
        <v>31</v>
      </c>
      <c r="E11" s="175"/>
      <c r="F11" s="175"/>
      <c r="G11" s="175">
        <v>31</v>
      </c>
      <c r="H11" s="176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75">
        <v>34</v>
      </c>
      <c r="E12" s="175"/>
      <c r="F12" s="175"/>
      <c r="G12" s="175">
        <v>28</v>
      </c>
      <c r="H12" s="176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62</v>
      </c>
      <c r="D14" s="53">
        <v>0.10000000000000009</v>
      </c>
      <c r="E14" s="54">
        <v>121</v>
      </c>
      <c r="F14" s="55" t="s">
        <v>250</v>
      </c>
      <c r="G14" s="56">
        <v>9.9300699300699305E-2</v>
      </c>
      <c r="H14" s="68">
        <v>6.44</v>
      </c>
      <c r="I14" s="11"/>
      <c r="J14" s="11"/>
      <c r="K14" s="11"/>
      <c r="L14" s="11"/>
    </row>
    <row r="15" spans="1:12" ht="15" customHeight="1" x14ac:dyDescent="0.25">
      <c r="B15" s="37"/>
      <c r="C15" s="38" t="s">
        <v>20</v>
      </c>
      <c r="D15" s="53">
        <v>9.9999999999999867E-2</v>
      </c>
      <c r="E15" s="54">
        <v>133.1</v>
      </c>
      <c r="F15" s="55" t="s">
        <v>156</v>
      </c>
      <c r="G15" s="56">
        <v>9.8455598455598398E-2</v>
      </c>
      <c r="H15" s="68">
        <v>23.35</v>
      </c>
      <c r="I15" s="11"/>
      <c r="J15" s="11"/>
      <c r="K15" s="11"/>
      <c r="L15" s="11"/>
    </row>
    <row r="16" spans="1:12" ht="15" customHeight="1" x14ac:dyDescent="0.25">
      <c r="B16" s="37"/>
      <c r="C16" s="38" t="s">
        <v>249</v>
      </c>
      <c r="D16" s="53">
        <v>9.9747474747474918E-2</v>
      </c>
      <c r="E16" s="54">
        <v>8.7100000000000009</v>
      </c>
      <c r="F16" s="55" t="s">
        <v>251</v>
      </c>
      <c r="G16" s="56">
        <v>9.2592592592592601E-2</v>
      </c>
      <c r="H16" s="68">
        <v>2.4500000000000002</v>
      </c>
      <c r="I16" s="11"/>
      <c r="J16" s="11"/>
      <c r="K16" s="11"/>
      <c r="L16" s="11"/>
    </row>
    <row r="17" spans="2:12" ht="15" customHeight="1" x14ac:dyDescent="0.25">
      <c r="B17" s="37"/>
      <c r="C17" s="38" t="s">
        <v>190</v>
      </c>
      <c r="D17" s="53">
        <v>9.7982708933717522E-2</v>
      </c>
      <c r="E17" s="54">
        <v>3.81</v>
      </c>
      <c r="F17" s="55" t="s">
        <v>252</v>
      </c>
      <c r="G17" s="56">
        <v>9.2436974789915999E-2</v>
      </c>
      <c r="H17" s="68">
        <v>5.4</v>
      </c>
      <c r="I17" s="11"/>
      <c r="J17" s="11"/>
      <c r="K17" s="11"/>
      <c r="L17" s="11"/>
    </row>
    <row r="18" spans="2:12" ht="15" customHeight="1" x14ac:dyDescent="0.25">
      <c r="B18" s="37"/>
      <c r="C18" s="38" t="s">
        <v>254</v>
      </c>
      <c r="D18" s="53">
        <v>9.7834204630321109E-2</v>
      </c>
      <c r="E18" s="54">
        <v>73.5</v>
      </c>
      <c r="F18" s="55" t="s">
        <v>253</v>
      </c>
      <c r="G18" s="56">
        <v>5.9375000000000101E-2</v>
      </c>
      <c r="H18" s="68">
        <v>3.01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54"/>
  <sheetViews>
    <sheetView zoomScaleNormal="100" workbookViewId="0">
      <selection activeCell="M100" sqref="M100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84" t="s">
        <v>230</v>
      </c>
      <c r="C2" s="184"/>
      <c r="D2" s="184"/>
      <c r="E2" s="184"/>
      <c r="F2" s="184"/>
      <c r="G2" s="184"/>
      <c r="H2" s="184"/>
      <c r="I2" s="184"/>
      <c r="J2" s="184"/>
      <c r="K2" s="67"/>
      <c r="L2" s="67"/>
    </row>
    <row r="3" spans="1:12" ht="14.4" thickBot="1" x14ac:dyDescent="0.3"/>
    <row r="4" spans="1:12" x14ac:dyDescent="0.25">
      <c r="B4" s="191" t="s">
        <v>297</v>
      </c>
      <c r="C4" s="192"/>
      <c r="D4" s="192"/>
      <c r="E4" s="193"/>
      <c r="G4" s="185" t="s">
        <v>255</v>
      </c>
      <c r="H4" s="186"/>
      <c r="I4" s="186"/>
      <c r="J4" s="187"/>
    </row>
    <row r="5" spans="1:12" ht="14.4" thickBot="1" x14ac:dyDescent="0.3">
      <c r="A5" s="39"/>
      <c r="B5" s="194" t="s">
        <v>317</v>
      </c>
      <c r="C5" s="195"/>
      <c r="D5" s="195"/>
      <c r="E5" s="196"/>
      <c r="G5" s="188" t="s">
        <v>317</v>
      </c>
      <c r="H5" s="189"/>
      <c r="I5" s="189"/>
      <c r="J5" s="190"/>
    </row>
    <row r="6" spans="1:12" x14ac:dyDescent="0.25">
      <c r="A6" s="39"/>
      <c r="B6" s="144"/>
      <c r="C6" s="145" t="s">
        <v>256</v>
      </c>
      <c r="D6" s="145" t="s">
        <v>257</v>
      </c>
      <c r="E6" s="146"/>
      <c r="G6" s="120"/>
      <c r="H6" s="121" t="s">
        <v>256</v>
      </c>
      <c r="I6" s="121" t="s">
        <v>257</v>
      </c>
      <c r="J6" s="122"/>
    </row>
    <row r="7" spans="1:12" ht="15" customHeight="1" thickBot="1" x14ac:dyDescent="0.3">
      <c r="A7" s="39"/>
      <c r="B7" s="147"/>
      <c r="C7" s="148" t="s">
        <v>258</v>
      </c>
      <c r="D7" s="148" t="s">
        <v>258</v>
      </c>
      <c r="E7" s="149"/>
      <c r="G7" s="123"/>
      <c r="H7" s="119" t="s">
        <v>258</v>
      </c>
      <c r="I7" s="119" t="s">
        <v>258</v>
      </c>
      <c r="J7" s="124"/>
    </row>
    <row r="8" spans="1:12" ht="15" customHeight="1" x14ac:dyDescent="0.25">
      <c r="A8" s="39"/>
      <c r="B8" s="150"/>
      <c r="C8" s="151"/>
      <c r="D8" s="151"/>
      <c r="E8" s="152"/>
      <c r="G8" s="125"/>
      <c r="H8" s="126"/>
      <c r="I8" s="126"/>
      <c r="J8" s="127"/>
    </row>
    <row r="9" spans="1:12" ht="15" customHeight="1" x14ac:dyDescent="0.25">
      <c r="A9" s="39"/>
      <c r="B9" s="150" t="s">
        <v>259</v>
      </c>
      <c r="C9" s="153">
        <v>3387.5970000000002</v>
      </c>
      <c r="D9" s="153">
        <v>2974.114</v>
      </c>
      <c r="E9" s="152">
        <f>C9/D9-1</f>
        <v>0.1390272867818787</v>
      </c>
      <c r="G9" s="128" t="s">
        <v>259</v>
      </c>
      <c r="H9" s="129">
        <v>59172.267999999996</v>
      </c>
      <c r="I9" s="129">
        <v>46975.813999999998</v>
      </c>
      <c r="J9" s="130">
        <f>H9/I9-1</f>
        <v>0.25963262712169288</v>
      </c>
    </row>
    <row r="10" spans="1:12" ht="15" customHeight="1" x14ac:dyDescent="0.25">
      <c r="A10" s="39"/>
      <c r="B10" s="154" t="s">
        <v>260</v>
      </c>
      <c r="C10" s="155">
        <v>-1800.6130000000001</v>
      </c>
      <c r="D10" s="155">
        <v>-1682.088</v>
      </c>
      <c r="E10" s="156"/>
      <c r="G10" s="131" t="s">
        <v>260</v>
      </c>
      <c r="H10" s="132">
        <v>-32557.475999999999</v>
      </c>
      <c r="I10" s="133">
        <v>-28122.838</v>
      </c>
      <c r="J10" s="130"/>
    </row>
    <row r="11" spans="1:12" ht="15" customHeight="1" x14ac:dyDescent="0.25">
      <c r="A11" s="39"/>
      <c r="B11" s="150" t="s">
        <v>298</v>
      </c>
      <c r="C11" s="153">
        <v>693.11099999999999</v>
      </c>
      <c r="D11" s="153">
        <v>469.738</v>
      </c>
      <c r="E11" s="152">
        <f>C11/D11-1</f>
        <v>0.47552678301521278</v>
      </c>
      <c r="G11" s="128" t="s">
        <v>261</v>
      </c>
      <c r="H11" s="129">
        <v>13422.561</v>
      </c>
      <c r="I11" s="129">
        <v>10753.01</v>
      </c>
      <c r="J11" s="130">
        <f>(H11/I11-1)</f>
        <v>0.24826081255388011</v>
      </c>
    </row>
    <row r="12" spans="1:12" ht="15" customHeight="1" thickBot="1" x14ac:dyDescent="0.3">
      <c r="B12" s="154" t="s">
        <v>262</v>
      </c>
      <c r="C12" s="155">
        <v>-236.53299999999999</v>
      </c>
      <c r="D12" s="155">
        <v>-160.25200000000001</v>
      </c>
      <c r="E12" s="152"/>
      <c r="G12" s="131" t="s">
        <v>262</v>
      </c>
      <c r="H12" s="132">
        <v>-6402.6670000000004</v>
      </c>
      <c r="I12" s="133">
        <v>-5200.5770000000002</v>
      </c>
      <c r="J12" s="130"/>
    </row>
    <row r="13" spans="1:12" ht="14.4" thickBot="1" x14ac:dyDescent="0.3">
      <c r="B13" s="150" t="s">
        <v>299</v>
      </c>
      <c r="C13" s="157">
        <f>SUM(C11:C12)</f>
        <v>456.57799999999997</v>
      </c>
      <c r="D13" s="157">
        <f>SUM(D11:D12)</f>
        <v>309.48599999999999</v>
      </c>
      <c r="E13" s="158">
        <f>C13/D13-1</f>
        <v>0.47527836477255825</v>
      </c>
      <c r="G13" s="128" t="s">
        <v>263</v>
      </c>
      <c r="H13" s="134">
        <f>SUM(H11:H12)</f>
        <v>7019.8939999999993</v>
      </c>
      <c r="I13" s="134">
        <f>SUM(I11:I12)</f>
        <v>5552.433</v>
      </c>
      <c r="J13" s="135">
        <f>(H13/I13-1)</f>
        <v>0.26429152769605668</v>
      </c>
    </row>
    <row r="14" spans="1:12" ht="15" customHeight="1" thickBot="1" x14ac:dyDescent="0.3">
      <c r="B14" s="159" t="s">
        <v>264</v>
      </c>
      <c r="C14" s="153" t="str">
        <f>C6</f>
        <v>Q1 2026</v>
      </c>
      <c r="D14" s="153" t="s">
        <v>318</v>
      </c>
      <c r="E14" s="160"/>
      <c r="G14" s="136" t="s">
        <v>264</v>
      </c>
      <c r="H14" s="137" t="str">
        <f>H6</f>
        <v>Q1 2026</v>
      </c>
      <c r="I14" s="137" t="s">
        <v>318</v>
      </c>
      <c r="J14" s="130"/>
    </row>
    <row r="15" spans="1:12" ht="15" customHeight="1" x14ac:dyDescent="0.25">
      <c r="B15" s="161" t="s">
        <v>265</v>
      </c>
      <c r="C15" s="162"/>
      <c r="D15" s="162"/>
      <c r="E15" s="163"/>
      <c r="G15" s="138" t="s">
        <v>265</v>
      </c>
      <c r="H15" s="139"/>
      <c r="I15" s="139"/>
      <c r="J15" s="130"/>
    </row>
    <row r="16" spans="1:12" ht="15" customHeight="1" x14ac:dyDescent="0.25">
      <c r="B16" s="161" t="s">
        <v>266</v>
      </c>
      <c r="C16" s="162"/>
      <c r="D16" s="162"/>
      <c r="E16" s="163"/>
      <c r="G16" s="138" t="s">
        <v>266</v>
      </c>
      <c r="H16" s="139"/>
      <c r="I16" s="139"/>
      <c r="J16" s="130"/>
    </row>
    <row r="17" spans="2:10" ht="15" customHeight="1" x14ac:dyDescent="0.25">
      <c r="B17" s="164" t="s">
        <v>300</v>
      </c>
      <c r="C17" s="162">
        <v>2637.9589999999998</v>
      </c>
      <c r="D17" s="162">
        <v>2673.5210000000002</v>
      </c>
      <c r="E17" s="165">
        <f>C17/D17-1</f>
        <v>-1.3301560002708213E-2</v>
      </c>
      <c r="G17" s="140" t="s">
        <v>267</v>
      </c>
      <c r="H17" s="139">
        <v>24100.185000000001</v>
      </c>
      <c r="I17" s="139">
        <v>24409.920999999998</v>
      </c>
      <c r="J17" s="141">
        <f t="shared" ref="J17:J22" si="0">H17/I17-1</f>
        <v>-1.2688939058835835E-2</v>
      </c>
    </row>
    <row r="18" spans="2:10" ht="15" customHeight="1" x14ac:dyDescent="0.25">
      <c r="B18" s="164" t="s">
        <v>270</v>
      </c>
      <c r="C18" s="162">
        <v>93.186999999999998</v>
      </c>
      <c r="D18" s="162">
        <v>96.783000000000001</v>
      </c>
      <c r="E18" s="165">
        <f>C18/D18-1</f>
        <v>-3.7155285535682925E-2</v>
      </c>
      <c r="G18" s="140" t="s">
        <v>268</v>
      </c>
      <c r="H18" s="139">
        <v>171.77099999999999</v>
      </c>
      <c r="I18" s="139">
        <v>175.923</v>
      </c>
      <c r="J18" s="141">
        <f t="shared" si="0"/>
        <v>-2.3601234631060231E-2</v>
      </c>
    </row>
    <row r="19" spans="2:10" x14ac:dyDescent="0.25">
      <c r="B19" s="164" t="s">
        <v>301</v>
      </c>
      <c r="C19" s="162">
        <v>234.048</v>
      </c>
      <c r="D19" s="162">
        <v>251.173</v>
      </c>
      <c r="E19" s="165">
        <v>1</v>
      </c>
      <c r="G19" s="140" t="s">
        <v>269</v>
      </c>
      <c r="H19" s="139">
        <v>1187.1610000000001</v>
      </c>
      <c r="I19" s="139">
        <v>1205.8420000000001</v>
      </c>
      <c r="J19" s="141">
        <f t="shared" si="0"/>
        <v>-1.5492079393486069E-2</v>
      </c>
    </row>
    <row r="20" spans="2:10" x14ac:dyDescent="0.25">
      <c r="B20" s="164" t="s">
        <v>302</v>
      </c>
      <c r="C20" s="162">
        <v>304.57799999999997</v>
      </c>
      <c r="D20" s="162">
        <v>309.96100000000001</v>
      </c>
      <c r="E20" s="165">
        <f>C20/D20-1</f>
        <v>-1.7366700972057947E-2</v>
      </c>
      <c r="G20" s="140" t="s">
        <v>270</v>
      </c>
      <c r="H20" s="139">
        <v>1.829</v>
      </c>
      <c r="I20" s="139">
        <v>1.9259999999999999</v>
      </c>
      <c r="J20" s="141">
        <f t="shared" si="0"/>
        <v>-5.0363447559709229E-2</v>
      </c>
    </row>
    <row r="21" spans="2:10" x14ac:dyDescent="0.25">
      <c r="B21" s="166" t="s">
        <v>272</v>
      </c>
      <c r="C21" s="167">
        <f>SUM(C17:C20)</f>
        <v>3269.7719999999995</v>
      </c>
      <c r="D21" s="167">
        <f>SUM(D17:D20)</f>
        <v>3331.4380000000001</v>
      </c>
      <c r="E21" s="168">
        <f>C21/D21-1</f>
        <v>-1.8510324970778536E-2</v>
      </c>
      <c r="G21" s="140" t="s">
        <v>271</v>
      </c>
      <c r="H21" s="139">
        <f>143.117+1397.125</f>
        <v>1540.242</v>
      </c>
      <c r="I21" s="139">
        <f>137.826+1397.125</f>
        <v>1534.951</v>
      </c>
      <c r="J21" s="141">
        <f t="shared" si="0"/>
        <v>3.4470155724839469E-3</v>
      </c>
    </row>
    <row r="22" spans="2:10" x14ac:dyDescent="0.25">
      <c r="B22" s="164"/>
      <c r="C22" s="167"/>
      <c r="D22" s="167"/>
      <c r="E22" s="168"/>
      <c r="G22" s="138" t="s">
        <v>272</v>
      </c>
      <c r="H22" s="137">
        <f>SUM(H17:H21)</f>
        <v>27001.188000000002</v>
      </c>
      <c r="I22" s="137">
        <f>SUM(I17:I21)</f>
        <v>27328.562999999998</v>
      </c>
      <c r="J22" s="130">
        <f t="shared" si="0"/>
        <v>-1.1979224813247424E-2</v>
      </c>
    </row>
    <row r="23" spans="2:10" x14ac:dyDescent="0.25">
      <c r="B23" s="166" t="s">
        <v>273</v>
      </c>
      <c r="C23" s="162"/>
      <c r="D23" s="162"/>
      <c r="E23" s="168"/>
      <c r="G23" s="138"/>
      <c r="H23" s="137"/>
      <c r="I23" s="137"/>
      <c r="J23" s="130"/>
    </row>
    <row r="24" spans="2:10" x14ac:dyDescent="0.25">
      <c r="B24" s="164" t="s">
        <v>303</v>
      </c>
      <c r="C24" s="162">
        <v>2589.6979999999999</v>
      </c>
      <c r="D24" s="162">
        <v>2753.2950000000001</v>
      </c>
      <c r="E24" s="165">
        <f t="shared" ref="E24:E30" si="1">C24/D24-1</f>
        <v>-5.9418623867039333E-2</v>
      </c>
      <c r="G24" s="138" t="s">
        <v>273</v>
      </c>
      <c r="H24" s="139"/>
      <c r="I24" s="139"/>
      <c r="J24" s="141"/>
    </row>
    <row r="25" spans="2:10" x14ac:dyDescent="0.25">
      <c r="B25" s="154" t="s">
        <v>304</v>
      </c>
      <c r="C25" s="155">
        <v>623.39700000000005</v>
      </c>
      <c r="D25" s="155">
        <v>468.98500000000001</v>
      </c>
      <c r="E25" s="156">
        <f t="shared" si="1"/>
        <v>0.3292472040683605</v>
      </c>
      <c r="G25" s="140" t="s">
        <v>274</v>
      </c>
      <c r="H25" s="139">
        <v>23423.96</v>
      </c>
      <c r="I25" s="139">
        <v>23100.478999999999</v>
      </c>
      <c r="J25" s="141">
        <f t="shared" ref="J25:J31" si="2">H25/I25-1</f>
        <v>1.4003216123786855E-2</v>
      </c>
    </row>
    <row r="26" spans="2:10" x14ac:dyDescent="0.25">
      <c r="B26" s="154" t="s">
        <v>305</v>
      </c>
      <c r="C26" s="155">
        <v>278.447</v>
      </c>
      <c r="D26" s="155">
        <v>174.667</v>
      </c>
      <c r="E26" s="156">
        <f t="shared" si="1"/>
        <v>0.59415917145196295</v>
      </c>
      <c r="G26" s="142" t="s">
        <v>275</v>
      </c>
      <c r="H26" s="139">
        <v>13150.815000000001</v>
      </c>
      <c r="I26" s="139">
        <v>10498.929</v>
      </c>
      <c r="J26" s="141">
        <f t="shared" si="2"/>
        <v>0.25258633523476548</v>
      </c>
    </row>
    <row r="27" spans="2:10" x14ac:dyDescent="0.25">
      <c r="B27" s="154" t="s">
        <v>269</v>
      </c>
      <c r="C27" s="155">
        <v>2431.145</v>
      </c>
      <c r="D27" s="155">
        <v>1981.146</v>
      </c>
      <c r="E27" s="156">
        <f t="shared" si="1"/>
        <v>0.22714075590592508</v>
      </c>
      <c r="G27" s="142" t="s">
        <v>276</v>
      </c>
      <c r="H27" s="139">
        <v>11899.627</v>
      </c>
      <c r="I27" s="139">
        <v>8225.9570000000003</v>
      </c>
      <c r="J27" s="141">
        <f t="shared" si="2"/>
        <v>0.44659484604648436</v>
      </c>
    </row>
    <row r="28" spans="2:10" x14ac:dyDescent="0.25">
      <c r="B28" s="154" t="s">
        <v>306</v>
      </c>
      <c r="C28" s="155">
        <v>849.60199999999998</v>
      </c>
      <c r="D28" s="155">
        <v>357.625</v>
      </c>
      <c r="E28" s="156">
        <f t="shared" si="1"/>
        <v>1.3756784341139463</v>
      </c>
      <c r="G28" s="140" t="s">
        <v>277</v>
      </c>
      <c r="H28" s="139">
        <v>114464.073</v>
      </c>
      <c r="I28" s="139">
        <v>110751.561</v>
      </c>
      <c r="J28" s="141">
        <f t="shared" si="2"/>
        <v>3.352108057420522E-2</v>
      </c>
    </row>
    <row r="29" spans="2:10" x14ac:dyDescent="0.25">
      <c r="B29" s="150" t="s">
        <v>278</v>
      </c>
      <c r="C29" s="153">
        <f>SUM(C24:C28)</f>
        <v>6772.2889999999998</v>
      </c>
      <c r="D29" s="153">
        <f>SUM(D24:D28)</f>
        <v>5735.7179999999998</v>
      </c>
      <c r="E29" s="152">
        <f t="shared" si="1"/>
        <v>0.18072209965692165</v>
      </c>
      <c r="G29" s="140" t="s">
        <v>269</v>
      </c>
      <c r="H29" s="139">
        <v>50.683999999999997</v>
      </c>
      <c r="I29" s="139">
        <v>273.82600000000002</v>
      </c>
      <c r="J29" s="141">
        <f t="shared" si="2"/>
        <v>-0.81490435532053207</v>
      </c>
    </row>
    <row r="30" spans="2:10" x14ac:dyDescent="0.25">
      <c r="B30" s="150" t="s">
        <v>307</v>
      </c>
      <c r="C30" s="153">
        <f>SUM(C29,C21)</f>
        <v>10042.061</v>
      </c>
      <c r="D30" s="153">
        <f>SUM(D29,D21)</f>
        <v>9067.155999999999</v>
      </c>
      <c r="E30" s="152">
        <f t="shared" si="1"/>
        <v>0.1075204838209467</v>
      </c>
      <c r="G30" s="138" t="s">
        <v>278</v>
      </c>
      <c r="H30" s="137">
        <f>SUM(H25:H29)</f>
        <v>162989.15900000001</v>
      </c>
      <c r="I30" s="137">
        <f>SUM(I25:I29)</f>
        <v>152850.75200000001</v>
      </c>
      <c r="J30" s="130">
        <f t="shared" si="2"/>
        <v>6.6328800266550303E-2</v>
      </c>
    </row>
    <row r="31" spans="2:10" x14ac:dyDescent="0.25">
      <c r="B31" s="150"/>
      <c r="C31" s="153"/>
      <c r="D31" s="153"/>
      <c r="E31" s="152"/>
      <c r="G31" s="138" t="s">
        <v>279</v>
      </c>
      <c r="H31" s="137">
        <f>H30+H22</f>
        <v>189990.34700000001</v>
      </c>
      <c r="I31" s="137">
        <f>I30+I22</f>
        <v>180179.315</v>
      </c>
      <c r="J31" s="130">
        <f t="shared" si="2"/>
        <v>5.4451489062437686E-2</v>
      </c>
    </row>
    <row r="32" spans="2:10" x14ac:dyDescent="0.25">
      <c r="B32" s="150" t="s">
        <v>280</v>
      </c>
      <c r="C32" s="153"/>
      <c r="D32" s="153"/>
      <c r="E32" s="152"/>
      <c r="G32" s="138"/>
      <c r="H32" s="137"/>
      <c r="I32" s="137"/>
      <c r="J32" s="130"/>
    </row>
    <row r="33" spans="2:10" x14ac:dyDescent="0.25">
      <c r="B33" s="150" t="s">
        <v>286</v>
      </c>
      <c r="C33" s="153"/>
      <c r="D33" s="153"/>
      <c r="E33" s="152"/>
      <c r="G33" s="138" t="s">
        <v>280</v>
      </c>
      <c r="H33" s="137"/>
      <c r="I33" s="137"/>
      <c r="J33" s="130"/>
    </row>
    <row r="34" spans="2:10" x14ac:dyDescent="0.25">
      <c r="B34" s="154" t="s">
        <v>308</v>
      </c>
      <c r="C34" s="155">
        <v>121.13200000000001</v>
      </c>
      <c r="D34" s="155">
        <v>121.13200000000001</v>
      </c>
      <c r="E34" s="156">
        <f>C34/D34-1</f>
        <v>0</v>
      </c>
      <c r="G34" s="138" t="s">
        <v>281</v>
      </c>
      <c r="H34" s="137"/>
      <c r="I34" s="137"/>
      <c r="J34" s="130"/>
    </row>
    <row r="35" spans="2:10" x14ac:dyDescent="0.25">
      <c r="B35" s="154" t="s">
        <v>309</v>
      </c>
      <c r="C35" s="155">
        <v>94.822999999999993</v>
      </c>
      <c r="D35" s="155">
        <v>39.427999999999997</v>
      </c>
      <c r="E35" s="156">
        <f>C35/D35-1</f>
        <v>1.4049660140002027</v>
      </c>
      <c r="G35" s="140" t="s">
        <v>282</v>
      </c>
      <c r="H35" s="139">
        <v>44422.417999999998</v>
      </c>
      <c r="I35" s="139">
        <v>47619.514000000003</v>
      </c>
      <c r="J35" s="141">
        <f>H35/I35-1</f>
        <v>-6.7138358446917512E-2</v>
      </c>
    </row>
    <row r="36" spans="2:10" x14ac:dyDescent="0.25">
      <c r="B36" s="154" t="s">
        <v>310</v>
      </c>
      <c r="C36" s="155">
        <v>109.871</v>
      </c>
      <c r="D36" s="155">
        <v>109.871</v>
      </c>
      <c r="E36" s="156">
        <f>C36/D36-1</f>
        <v>0</v>
      </c>
      <c r="G36" s="140" t="s">
        <v>283</v>
      </c>
      <c r="H36" s="139">
        <v>25206.895</v>
      </c>
      <c r="I36" s="139">
        <v>20233.664000000001</v>
      </c>
      <c r="J36" s="141">
        <f>H36/I36-1</f>
        <v>0.24578993700794882</v>
      </c>
    </row>
    <row r="37" spans="2:10" x14ac:dyDescent="0.25">
      <c r="B37" s="154" t="s">
        <v>311</v>
      </c>
      <c r="C37" s="155">
        <v>539.92499999999995</v>
      </c>
      <c r="D37" s="155">
        <v>571.98099999999999</v>
      </c>
      <c r="E37" s="156">
        <f>C37/D37-1</f>
        <v>-5.6043819637365599E-2</v>
      </c>
      <c r="G37" s="140" t="s">
        <v>284</v>
      </c>
      <c r="H37" s="139">
        <v>0</v>
      </c>
      <c r="I37" s="139">
        <v>423.56099999999998</v>
      </c>
      <c r="J37" s="141">
        <f>H37/I37-1</f>
        <v>-1</v>
      </c>
    </row>
    <row r="38" spans="2:10" x14ac:dyDescent="0.25">
      <c r="B38" s="150" t="s">
        <v>291</v>
      </c>
      <c r="C38" s="153">
        <f>SUM(C34:C37)</f>
        <v>865.75099999999998</v>
      </c>
      <c r="D38" s="153">
        <f>SUM(D34:D37)</f>
        <v>842.41200000000003</v>
      </c>
      <c r="E38" s="152">
        <f>C38/D38-1</f>
        <v>2.7704970964326225E-2</v>
      </c>
      <c r="G38" s="138" t="s">
        <v>285</v>
      </c>
      <c r="H38" s="137">
        <f>SUM(H35:H37)</f>
        <v>69629.312999999995</v>
      </c>
      <c r="I38" s="137">
        <f>SUM(I35:I37)</f>
        <v>68276.739000000001</v>
      </c>
      <c r="J38" s="130">
        <f>H38/I38-1</f>
        <v>1.9810172832067874E-2</v>
      </c>
    </row>
    <row r="39" spans="2:10" x14ac:dyDescent="0.25">
      <c r="B39" s="154"/>
      <c r="C39" s="153"/>
      <c r="D39" s="153"/>
      <c r="E39" s="152"/>
      <c r="G39" s="138"/>
      <c r="H39" s="137"/>
      <c r="I39" s="137"/>
      <c r="J39" s="130"/>
    </row>
    <row r="40" spans="2:10" x14ac:dyDescent="0.25">
      <c r="B40" s="150" t="s">
        <v>281</v>
      </c>
      <c r="C40" s="155"/>
      <c r="D40" s="155"/>
      <c r="E40" s="156"/>
      <c r="G40" s="138" t="s">
        <v>286</v>
      </c>
      <c r="H40" s="139"/>
      <c r="I40" s="139"/>
      <c r="J40" s="141"/>
    </row>
    <row r="41" spans="2:10" x14ac:dyDescent="0.25">
      <c r="B41" s="154" t="s">
        <v>312</v>
      </c>
      <c r="C41" s="155">
        <v>59.634999999999998</v>
      </c>
      <c r="D41" s="155">
        <v>98.858000000000004</v>
      </c>
      <c r="E41" s="156">
        <f t="shared" ref="E41:E48" si="3">C41/D41-1</f>
        <v>-0.39676101074268144</v>
      </c>
      <c r="G41" s="140" t="s">
        <v>287</v>
      </c>
      <c r="H41" s="139">
        <v>2108.9870000000001</v>
      </c>
      <c r="I41" s="139">
        <v>2169.011</v>
      </c>
      <c r="J41" s="141">
        <f t="shared" ref="J41:J47" si="4">H41/I41-1</f>
        <v>-2.7673441951193367E-2</v>
      </c>
    </row>
    <row r="42" spans="2:10" x14ac:dyDescent="0.25">
      <c r="B42" s="154" t="s">
        <v>310</v>
      </c>
      <c r="C42" s="155">
        <v>99.206999999999994</v>
      </c>
      <c r="D42" s="155">
        <v>128.322</v>
      </c>
      <c r="E42" s="156">
        <f t="shared" si="3"/>
        <v>-0.22689016692383235</v>
      </c>
      <c r="G42" s="140" t="s">
        <v>288</v>
      </c>
      <c r="H42" s="139">
        <v>64.873000000000005</v>
      </c>
      <c r="I42" s="139">
        <v>82.373999999999995</v>
      </c>
      <c r="J42" s="141">
        <f t="shared" si="4"/>
        <v>-0.21245781435889954</v>
      </c>
    </row>
    <row r="43" spans="2:10" x14ac:dyDescent="0.25">
      <c r="B43" s="154" t="s">
        <v>313</v>
      </c>
      <c r="C43" s="155">
        <v>1029.9680000000001</v>
      </c>
      <c r="D43" s="155">
        <v>793.43499999999995</v>
      </c>
      <c r="E43" s="156">
        <f t="shared" si="3"/>
        <v>0.29811263682595324</v>
      </c>
      <c r="G43" s="140" t="s">
        <v>289</v>
      </c>
      <c r="H43" s="139">
        <v>754.59900000000005</v>
      </c>
      <c r="I43" s="139">
        <v>731.34100000000001</v>
      </c>
      <c r="J43" s="141">
        <f t="shared" si="4"/>
        <v>3.1801854401708685E-2</v>
      </c>
    </row>
    <row r="44" spans="2:10" x14ac:dyDescent="0.25">
      <c r="B44" s="154" t="s">
        <v>314</v>
      </c>
      <c r="C44" s="155">
        <v>2351.192</v>
      </c>
      <c r="D44" s="155">
        <v>2055.4749999999999</v>
      </c>
      <c r="E44" s="156">
        <f t="shared" si="3"/>
        <v>0.14386796239312094</v>
      </c>
      <c r="G44" s="140" t="s">
        <v>290</v>
      </c>
      <c r="H44" s="139">
        <v>1173.077</v>
      </c>
      <c r="I44" s="139">
        <v>1109.693</v>
      </c>
      <c r="J44" s="141">
        <f t="shared" si="4"/>
        <v>5.7118500341986511E-2</v>
      </c>
    </row>
    <row r="45" spans="2:10" x14ac:dyDescent="0.25">
      <c r="B45" s="154" t="s">
        <v>309</v>
      </c>
      <c r="C45" s="155">
        <v>64.304000000000002</v>
      </c>
      <c r="D45" s="155">
        <v>26.738</v>
      </c>
      <c r="E45" s="156">
        <f t="shared" si="3"/>
        <v>1.4049667140399431</v>
      </c>
      <c r="G45" s="140" t="s">
        <v>311</v>
      </c>
      <c r="H45" s="139">
        <v>1783.4929999999999</v>
      </c>
      <c r="I45" s="139">
        <v>354.05599999999998</v>
      </c>
      <c r="J45" s="141">
        <f t="shared" si="4"/>
        <v>4.0373189551935287</v>
      </c>
    </row>
    <row r="46" spans="2:10" x14ac:dyDescent="0.25">
      <c r="B46" s="154" t="s">
        <v>315</v>
      </c>
      <c r="C46" s="155">
        <v>128.732</v>
      </c>
      <c r="D46" s="155">
        <v>128.732</v>
      </c>
      <c r="E46" s="156">
        <f t="shared" si="3"/>
        <v>0</v>
      </c>
      <c r="G46" s="138" t="s">
        <v>291</v>
      </c>
      <c r="H46" s="137">
        <f>SUM(H41:H45)</f>
        <v>5885.0290000000005</v>
      </c>
      <c r="I46" s="137">
        <f>SUM(I41:I45)</f>
        <v>4446.4749999999995</v>
      </c>
      <c r="J46" s="130">
        <f t="shared" si="4"/>
        <v>0.3235268386755803</v>
      </c>
    </row>
    <row r="47" spans="2:10" x14ac:dyDescent="0.25">
      <c r="B47" s="150" t="s">
        <v>285</v>
      </c>
      <c r="C47" s="153">
        <f>SUM(C41:C46)</f>
        <v>3733.038</v>
      </c>
      <c r="D47" s="153">
        <f>SUM(D41:D46)</f>
        <v>3231.56</v>
      </c>
      <c r="E47" s="152">
        <f t="shared" si="3"/>
        <v>0.15518139845771084</v>
      </c>
      <c r="G47" s="138" t="s">
        <v>316</v>
      </c>
      <c r="H47" s="137">
        <f>H46+H38</f>
        <v>75514.34199999999</v>
      </c>
      <c r="I47" s="137">
        <f>I46+I38</f>
        <v>72723.214000000007</v>
      </c>
      <c r="J47" s="130">
        <f t="shared" si="4"/>
        <v>3.8380151900326842E-2</v>
      </c>
    </row>
    <row r="48" spans="2:10" x14ac:dyDescent="0.25">
      <c r="B48" s="150" t="s">
        <v>316</v>
      </c>
      <c r="C48" s="153">
        <f>SUM(C47,C38)</f>
        <v>4598.7889999999998</v>
      </c>
      <c r="D48" s="153">
        <f>SUM(D47,D38)</f>
        <v>4073.9719999999998</v>
      </c>
      <c r="E48" s="152">
        <f t="shared" si="3"/>
        <v>0.12882194575711381</v>
      </c>
      <c r="G48" s="138"/>
      <c r="H48" s="137"/>
      <c r="I48" s="137"/>
      <c r="J48" s="130"/>
    </row>
    <row r="49" spans="2:10" x14ac:dyDescent="0.25">
      <c r="B49" s="150"/>
      <c r="C49" s="153"/>
      <c r="D49" s="153"/>
      <c r="E49" s="152"/>
      <c r="G49" s="138" t="s">
        <v>292</v>
      </c>
      <c r="H49" s="139"/>
      <c r="I49" s="139"/>
      <c r="J49" s="130"/>
    </row>
    <row r="50" spans="2:10" x14ac:dyDescent="0.25">
      <c r="B50" s="150" t="s">
        <v>292</v>
      </c>
      <c r="C50" s="155"/>
      <c r="D50" s="155"/>
      <c r="E50" s="152"/>
      <c r="G50" s="140" t="s">
        <v>293</v>
      </c>
      <c r="H50" s="139">
        <v>2872.5030000000002</v>
      </c>
      <c r="I50" s="139">
        <v>2872.5030000000002</v>
      </c>
      <c r="J50" s="141">
        <f>H50/I50-1</f>
        <v>0</v>
      </c>
    </row>
    <row r="51" spans="2:10" x14ac:dyDescent="0.25">
      <c r="B51" s="154" t="s">
        <v>293</v>
      </c>
      <c r="C51" s="155">
        <v>144.91200000000001</v>
      </c>
      <c r="D51" s="155">
        <v>144.91200000000001</v>
      </c>
      <c r="E51" s="156">
        <f>C51/D51-1</f>
        <v>0</v>
      </c>
      <c r="G51" s="140" t="s">
        <v>294</v>
      </c>
      <c r="H51" s="139">
        <v>56812.81</v>
      </c>
      <c r="I51" s="139">
        <v>56812.81</v>
      </c>
      <c r="J51" s="141">
        <f>H51/I51-1</f>
        <v>0</v>
      </c>
    </row>
    <row r="52" spans="2:10" ht="14.4" thickBot="1" x14ac:dyDescent="0.3">
      <c r="B52" s="154" t="s">
        <v>294</v>
      </c>
      <c r="C52" s="155">
        <v>635.07399999999996</v>
      </c>
      <c r="D52" s="155">
        <v>635.07399999999996</v>
      </c>
      <c r="E52" s="156">
        <f>C52/D52-1</f>
        <v>0</v>
      </c>
      <c r="G52" s="140" t="s">
        <v>295</v>
      </c>
      <c r="H52" s="139">
        <v>54790.692000000003</v>
      </c>
      <c r="I52" s="139">
        <v>47770.798000000003</v>
      </c>
      <c r="J52" s="141">
        <f>H52/I52-1</f>
        <v>0.14694948156402998</v>
      </c>
    </row>
    <row r="53" spans="2:10" ht="14.4" thickBot="1" x14ac:dyDescent="0.3">
      <c r="B53" s="154" t="s">
        <v>295</v>
      </c>
      <c r="C53" s="155">
        <v>4663.2839999999997</v>
      </c>
      <c r="D53" s="155">
        <v>4213.1980000000003</v>
      </c>
      <c r="E53" s="156">
        <f>C53/D53-1</f>
        <v>0.10682764019160729</v>
      </c>
      <c r="G53" s="136" t="s">
        <v>296</v>
      </c>
      <c r="H53" s="143">
        <f>SUM(H50:H52)</f>
        <v>114476.005</v>
      </c>
      <c r="I53" s="143">
        <f>SUM(I50:I52)</f>
        <v>107456.111</v>
      </c>
      <c r="J53" s="135">
        <f>H53/I53-1</f>
        <v>6.5328010986736684E-2</v>
      </c>
    </row>
    <row r="54" spans="2:10" ht="14.4" thickBot="1" x14ac:dyDescent="0.3">
      <c r="B54" s="169" t="s">
        <v>296</v>
      </c>
      <c r="C54" s="157">
        <f>SUM(C51:C53)</f>
        <v>5443.2699999999995</v>
      </c>
      <c r="D54" s="157">
        <f>SUM(D51:D53)</f>
        <v>4993.1840000000002</v>
      </c>
      <c r="E54" s="158">
        <f>C54/D54-1</f>
        <v>9.0140078955632141E-2</v>
      </c>
    </row>
  </sheetData>
  <mergeCells count="5">
    <mergeCell ref="B2:J2"/>
    <mergeCell ref="G4:J4"/>
    <mergeCell ref="G5:J5"/>
    <mergeCell ref="B4:E4"/>
    <mergeCell ref="B5:E5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2026-04-23T15:12:02Z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