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April 2026/"/>
    </mc:Choice>
  </mc:AlternateContent>
  <xr:revisionPtr revIDLastSave="3760" documentId="13_ncr:1_{407D60D1-5836-474A-B772-5D759097CA4A}" xr6:coauthVersionLast="47" xr6:coauthVersionMax="47" xr10:uidLastSave="{45984E78-67EF-4CD2-B70F-7BF7A9F417BE}"/>
  <bookViews>
    <workbookView xWindow="-120" yWindow="-120" windowWidth="20730" windowHeight="11040" xr2:uid="{00000000-000D-0000-FFFF-FFFF00000000}"/>
  </bookViews>
  <sheets>
    <sheet name="Market Indexes" sheetId="7" r:id="rId1"/>
    <sheet name="Details for April 30" sheetId="6" r:id="rId2"/>
    <sheet name="Top trades for April 30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April 30'!#REF!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1" i="11" l="1"/>
  <c r="J165" i="11"/>
  <c r="D490" i="11"/>
  <c r="C490" i="11"/>
  <c r="E489" i="11"/>
  <c r="E488" i="11"/>
  <c r="D484" i="11"/>
  <c r="C484" i="11"/>
  <c r="E483" i="11"/>
  <c r="E482" i="11"/>
  <c r="E481" i="11"/>
  <c r="E480" i="11"/>
  <c r="E478" i="11"/>
  <c r="D475" i="11"/>
  <c r="C475" i="11"/>
  <c r="E474" i="11"/>
  <c r="E473" i="11"/>
  <c r="E472" i="11"/>
  <c r="D467" i="11"/>
  <c r="D468" i="11" s="1"/>
  <c r="C467" i="11"/>
  <c r="E466" i="11"/>
  <c r="E465" i="11"/>
  <c r="E464" i="11"/>
  <c r="E463" i="11"/>
  <c r="E462" i="11"/>
  <c r="D459" i="11"/>
  <c r="C459" i="11"/>
  <c r="E459" i="11" s="1"/>
  <c r="E458" i="11"/>
  <c r="E457" i="11"/>
  <c r="E456" i="11"/>
  <c r="E455" i="11"/>
  <c r="C452" i="11"/>
  <c r="C451" i="11"/>
  <c r="D450" i="11"/>
  <c r="D451" i="11" s="1"/>
  <c r="E449" i="11"/>
  <c r="E448" i="11"/>
  <c r="E447" i="11"/>
  <c r="D440" i="11"/>
  <c r="C440" i="11"/>
  <c r="E439" i="11"/>
  <c r="E438" i="11"/>
  <c r="E437" i="11"/>
  <c r="E436" i="11"/>
  <c r="E435" i="11"/>
  <c r="D432" i="11"/>
  <c r="C432" i="11"/>
  <c r="E431" i="11"/>
  <c r="E430" i="11"/>
  <c r="E429" i="11"/>
  <c r="E428" i="11"/>
  <c r="E427" i="11"/>
  <c r="E426" i="11"/>
  <c r="E425" i="11"/>
  <c r="D422" i="11"/>
  <c r="C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C408" i="11"/>
  <c r="D407" i="11"/>
  <c r="C407" i="11"/>
  <c r="E405" i="11"/>
  <c r="E404" i="11"/>
  <c r="I440" i="11"/>
  <c r="H440" i="11"/>
  <c r="J439" i="11"/>
  <c r="J438" i="11"/>
  <c r="J437" i="11"/>
  <c r="J436" i="11"/>
  <c r="J435" i="11"/>
  <c r="J434" i="11"/>
  <c r="J433" i="11"/>
  <c r="I429" i="11"/>
  <c r="H429" i="11"/>
  <c r="J428" i="11"/>
  <c r="J427" i="11"/>
  <c r="J426" i="11"/>
  <c r="J425" i="11"/>
  <c r="J424" i="11"/>
  <c r="I421" i="11"/>
  <c r="H421" i="11"/>
  <c r="J420" i="11"/>
  <c r="J419" i="11"/>
  <c r="J418" i="11"/>
  <c r="J417" i="11"/>
  <c r="J416" i="11"/>
  <c r="J415" i="11"/>
  <c r="I410" i="11"/>
  <c r="H410" i="11"/>
  <c r="J409" i="11"/>
  <c r="J408" i="11"/>
  <c r="J407" i="11"/>
  <c r="J406" i="11"/>
  <c r="J405" i="11"/>
  <c r="J404" i="11"/>
  <c r="I401" i="11"/>
  <c r="I411" i="11" s="1"/>
  <c r="H401" i="11"/>
  <c r="H411" i="11" s="1"/>
  <c r="J400" i="11"/>
  <c r="J399" i="11"/>
  <c r="J398" i="11"/>
  <c r="J397" i="11"/>
  <c r="J396" i="11"/>
  <c r="J395" i="11"/>
  <c r="J394" i="11"/>
  <c r="H391" i="11"/>
  <c r="I390" i="11"/>
  <c r="H390" i="11"/>
  <c r="J388" i="11"/>
  <c r="J386" i="11"/>
  <c r="E352" i="11"/>
  <c r="D397" i="11"/>
  <c r="C397" i="11"/>
  <c r="E394" i="11"/>
  <c r="E393" i="11"/>
  <c r="E392" i="11"/>
  <c r="E391" i="11"/>
  <c r="E386" i="11"/>
  <c r="E385" i="11"/>
  <c r="E384" i="11"/>
  <c r="E383" i="11"/>
  <c r="E382" i="11"/>
  <c r="E381" i="11"/>
  <c r="D380" i="11"/>
  <c r="D387" i="11" s="1"/>
  <c r="C380" i="11"/>
  <c r="C387" i="11" s="1"/>
  <c r="E379" i="11"/>
  <c r="E378" i="11"/>
  <c r="D375" i="11"/>
  <c r="C375" i="11"/>
  <c r="E374" i="11"/>
  <c r="E373" i="11"/>
  <c r="E372" i="11"/>
  <c r="E371" i="11"/>
  <c r="E370" i="11"/>
  <c r="E369" i="11"/>
  <c r="D364" i="11"/>
  <c r="C364" i="11"/>
  <c r="E363" i="11"/>
  <c r="E362" i="11"/>
  <c r="E361" i="11"/>
  <c r="E360" i="11"/>
  <c r="E359" i="11"/>
  <c r="E358" i="11"/>
  <c r="C355" i="11"/>
  <c r="D354" i="11"/>
  <c r="D355" i="11" s="1"/>
  <c r="E353" i="11"/>
  <c r="E351" i="11"/>
  <c r="E350" i="11"/>
  <c r="E349" i="11"/>
  <c r="C346" i="11"/>
  <c r="D345" i="11"/>
  <c r="C345" i="11"/>
  <c r="E343" i="11"/>
  <c r="D342" i="11"/>
  <c r="C342" i="11"/>
  <c r="E341" i="11"/>
  <c r="E339" i="11"/>
  <c r="I379" i="11"/>
  <c r="H379" i="11"/>
  <c r="J378" i="11"/>
  <c r="J377" i="11"/>
  <c r="J376" i="11"/>
  <c r="J375" i="11"/>
  <c r="J374" i="11"/>
  <c r="J373" i="11"/>
  <c r="J372" i="11"/>
  <c r="J371" i="11"/>
  <c r="I367" i="11"/>
  <c r="H367" i="11"/>
  <c r="J366" i="11"/>
  <c r="J364" i="11"/>
  <c r="J363" i="11"/>
  <c r="J362" i="11"/>
  <c r="J361" i="11"/>
  <c r="I358" i="11"/>
  <c r="H358" i="11"/>
  <c r="J357" i="11"/>
  <c r="J356" i="11"/>
  <c r="J354" i="11"/>
  <c r="J353" i="11"/>
  <c r="J348" i="11"/>
  <c r="I347" i="11"/>
  <c r="H347" i="11"/>
  <c r="J346" i="11"/>
  <c r="J345" i="11"/>
  <c r="J344" i="11"/>
  <c r="J343" i="11"/>
  <c r="J342" i="11"/>
  <c r="J341" i="11"/>
  <c r="J340" i="11"/>
  <c r="I337" i="11"/>
  <c r="H337" i="11"/>
  <c r="J335" i="11"/>
  <c r="J334" i="11"/>
  <c r="J333" i="11"/>
  <c r="J332" i="11"/>
  <c r="J331" i="11"/>
  <c r="J330" i="11"/>
  <c r="J329" i="11"/>
  <c r="J328" i="11"/>
  <c r="H325" i="11"/>
  <c r="I324" i="11"/>
  <c r="H324" i="11"/>
  <c r="J322" i="11"/>
  <c r="J320" i="11"/>
  <c r="E312" i="11"/>
  <c r="E313" i="11"/>
  <c r="E314" i="11"/>
  <c r="E315" i="11"/>
  <c r="D332" i="11"/>
  <c r="C332" i="11"/>
  <c r="E331" i="11"/>
  <c r="E330" i="11"/>
  <c r="E329" i="11"/>
  <c r="E328" i="11"/>
  <c r="D324" i="11"/>
  <c r="C324" i="11"/>
  <c r="E323" i="11"/>
  <c r="E321" i="11"/>
  <c r="E320" i="11"/>
  <c r="E319" i="11"/>
  <c r="D316" i="11"/>
  <c r="C316" i="11"/>
  <c r="E311" i="11"/>
  <c r="D307" i="11"/>
  <c r="C307" i="11"/>
  <c r="E306" i="11"/>
  <c r="E305" i="11"/>
  <c r="E304" i="11"/>
  <c r="E303" i="11"/>
  <c r="E302" i="11"/>
  <c r="D299" i="11"/>
  <c r="C299" i="11"/>
  <c r="E298" i="11"/>
  <c r="E297" i="11"/>
  <c r="E296" i="11"/>
  <c r="C294" i="11"/>
  <c r="D293" i="11"/>
  <c r="C293" i="11"/>
  <c r="E291" i="11"/>
  <c r="E289" i="11"/>
  <c r="I313" i="11"/>
  <c r="J312" i="11"/>
  <c r="H311" i="11"/>
  <c r="H313" i="11" s="1"/>
  <c r="J310" i="11"/>
  <c r="J309" i="11"/>
  <c r="J308" i="11"/>
  <c r="J307" i="11"/>
  <c r="I304" i="11"/>
  <c r="H304" i="11"/>
  <c r="J303" i="11"/>
  <c r="J302" i="11"/>
  <c r="J301" i="11"/>
  <c r="J300" i="11"/>
  <c r="J298" i="11"/>
  <c r="J297" i="11"/>
  <c r="J296" i="11"/>
  <c r="J292" i="11"/>
  <c r="J291" i="11"/>
  <c r="J290" i="11"/>
  <c r="J289" i="11"/>
  <c r="J288" i="11"/>
  <c r="J287" i="11"/>
  <c r="J286" i="11"/>
  <c r="J285" i="11"/>
  <c r="J284" i="11"/>
  <c r="J283" i="11"/>
  <c r="I282" i="11"/>
  <c r="I293" i="11" s="1"/>
  <c r="H282" i="11"/>
  <c r="H293" i="11" s="1"/>
  <c r="J281" i="11"/>
  <c r="J280" i="11"/>
  <c r="J279" i="11"/>
  <c r="H277" i="11"/>
  <c r="I276" i="11"/>
  <c r="H276" i="11"/>
  <c r="J274" i="11"/>
  <c r="J273" i="11"/>
  <c r="D282" i="11"/>
  <c r="C282" i="11"/>
  <c r="E281" i="11"/>
  <c r="E280" i="11"/>
  <c r="E279" i="11"/>
  <c r="D275" i="11"/>
  <c r="C275" i="11"/>
  <c r="E274" i="11"/>
  <c r="E273" i="11"/>
  <c r="E272" i="11"/>
  <c r="E271" i="11"/>
  <c r="E270" i="11"/>
  <c r="D267" i="11"/>
  <c r="C267" i="11"/>
  <c r="E266" i="11"/>
  <c r="E265" i="11"/>
  <c r="E264" i="11"/>
  <c r="E263" i="11"/>
  <c r="D258" i="11"/>
  <c r="C258" i="11"/>
  <c r="E257" i="11"/>
  <c r="E256" i="11"/>
  <c r="E255" i="11"/>
  <c r="E254" i="11"/>
  <c r="E253" i="11"/>
  <c r="D250" i="11"/>
  <c r="C250" i="11"/>
  <c r="E249" i="11"/>
  <c r="E248" i="11"/>
  <c r="C245" i="11"/>
  <c r="D244" i="11"/>
  <c r="C244" i="11"/>
  <c r="E242" i="11"/>
  <c r="E240" i="11"/>
  <c r="I266" i="11"/>
  <c r="H266" i="11"/>
  <c r="J265" i="11"/>
  <c r="J264" i="11"/>
  <c r="J263" i="11"/>
  <c r="J262" i="11"/>
  <c r="J261" i="11"/>
  <c r="J260" i="11"/>
  <c r="J259" i="11"/>
  <c r="J258" i="11"/>
  <c r="I255" i="11"/>
  <c r="H255" i="11"/>
  <c r="J254" i="11"/>
  <c r="J253" i="11"/>
  <c r="J252" i="11"/>
  <c r="J251" i="11"/>
  <c r="J250" i="11"/>
  <c r="J249" i="11"/>
  <c r="J248" i="11"/>
  <c r="J247" i="11"/>
  <c r="J246" i="11"/>
  <c r="J245" i="11"/>
  <c r="H242" i="11"/>
  <c r="I240" i="11"/>
  <c r="I242" i="11" s="1"/>
  <c r="J239" i="11"/>
  <c r="J238" i="11"/>
  <c r="J237" i="11"/>
  <c r="J236" i="11"/>
  <c r="J235" i="11"/>
  <c r="J234" i="11"/>
  <c r="J233" i="11"/>
  <c r="J232" i="11"/>
  <c r="J231" i="11"/>
  <c r="J230" i="11"/>
  <c r="J229" i="11"/>
  <c r="J228" i="11"/>
  <c r="J227" i="11"/>
  <c r="H225" i="11"/>
  <c r="I224" i="11"/>
  <c r="H224" i="11"/>
  <c r="J222" i="11"/>
  <c r="I221" i="11"/>
  <c r="H221" i="11"/>
  <c r="D233" i="11"/>
  <c r="C233" i="11"/>
  <c r="E232" i="11"/>
  <c r="E231" i="11"/>
  <c r="E230" i="11"/>
  <c r="E229" i="11"/>
  <c r="E228" i="11"/>
  <c r="D224" i="11"/>
  <c r="C224" i="11"/>
  <c r="E223" i="11"/>
  <c r="E222" i="11"/>
  <c r="E221" i="11"/>
  <c r="E220" i="11"/>
  <c r="E219" i="11"/>
  <c r="D216" i="11"/>
  <c r="C216" i="11"/>
  <c r="E215" i="11"/>
  <c r="E214" i="11"/>
  <c r="D209" i="11"/>
  <c r="C209" i="11"/>
  <c r="E208" i="11"/>
  <c r="E207" i="11"/>
  <c r="E206" i="11"/>
  <c r="E205" i="11"/>
  <c r="E204" i="11"/>
  <c r="E203" i="11"/>
  <c r="D200" i="11"/>
  <c r="D210" i="11" s="1"/>
  <c r="C200" i="11"/>
  <c r="E199" i="11"/>
  <c r="E198" i="11"/>
  <c r="E197" i="11"/>
  <c r="E196" i="11"/>
  <c r="C193" i="11"/>
  <c r="D192" i="11"/>
  <c r="C192" i="11"/>
  <c r="E192" i="11" s="1"/>
  <c r="E190" i="11"/>
  <c r="E189" i="11"/>
  <c r="E188" i="11"/>
  <c r="I214" i="11"/>
  <c r="H214" i="11"/>
  <c r="J213" i="11"/>
  <c r="J212" i="11"/>
  <c r="J211" i="11"/>
  <c r="J210" i="11"/>
  <c r="I206" i="11"/>
  <c r="H206" i="11"/>
  <c r="J205" i="11"/>
  <c r="J204" i="11"/>
  <c r="J203" i="11"/>
  <c r="J202" i="11"/>
  <c r="I199" i="11"/>
  <c r="H199" i="11"/>
  <c r="J198" i="11"/>
  <c r="J197" i="11"/>
  <c r="J196" i="11"/>
  <c r="J195" i="11"/>
  <c r="I190" i="11"/>
  <c r="H190" i="11"/>
  <c r="J189" i="11"/>
  <c r="J188" i="11"/>
  <c r="J187" i="11"/>
  <c r="J186" i="11"/>
  <c r="I183" i="11"/>
  <c r="H183" i="11"/>
  <c r="J182" i="11"/>
  <c r="J181" i="11"/>
  <c r="J180" i="11"/>
  <c r="H177" i="11"/>
  <c r="I176" i="11"/>
  <c r="H176" i="11"/>
  <c r="J174" i="11"/>
  <c r="J172" i="11"/>
  <c r="D181" i="11"/>
  <c r="C181" i="11"/>
  <c r="E180" i="11"/>
  <c r="E179" i="11"/>
  <c r="E178" i="11"/>
  <c r="E177" i="11"/>
  <c r="D173" i="11"/>
  <c r="C173" i="11"/>
  <c r="E172" i="11"/>
  <c r="E171" i="11"/>
  <c r="E170" i="11"/>
  <c r="I166" i="11"/>
  <c r="H166" i="11"/>
  <c r="E169" i="11"/>
  <c r="J164" i="11"/>
  <c r="J163" i="11"/>
  <c r="D166" i="11"/>
  <c r="C166" i="11"/>
  <c r="J162" i="11"/>
  <c r="E165" i="11"/>
  <c r="E164" i="11"/>
  <c r="E163" i="11"/>
  <c r="I158" i="11"/>
  <c r="H158" i="11"/>
  <c r="J157" i="11"/>
  <c r="J156" i="11"/>
  <c r="J155" i="11"/>
  <c r="D158" i="11"/>
  <c r="C158" i="11"/>
  <c r="J154" i="11"/>
  <c r="E157" i="11"/>
  <c r="J153" i="11"/>
  <c r="E156" i="11"/>
  <c r="J152" i="11"/>
  <c r="E155" i="11"/>
  <c r="J151" i="11"/>
  <c r="E154" i="11"/>
  <c r="I148" i="11"/>
  <c r="H148" i="11"/>
  <c r="D151" i="11"/>
  <c r="C151" i="11"/>
  <c r="J147" i="11"/>
  <c r="E150" i="11"/>
  <c r="J146" i="11"/>
  <c r="E149" i="11"/>
  <c r="J145" i="11"/>
  <c r="E148" i="11"/>
  <c r="J144" i="11"/>
  <c r="E147" i="11"/>
  <c r="C144" i="11"/>
  <c r="I140" i="11"/>
  <c r="H140" i="11"/>
  <c r="D143" i="11"/>
  <c r="C143" i="11"/>
  <c r="J139" i="11"/>
  <c r="J138" i="11"/>
  <c r="E141" i="11"/>
  <c r="E140" i="11"/>
  <c r="J137" i="11"/>
  <c r="E139" i="11"/>
  <c r="J136" i="11"/>
  <c r="J132" i="11"/>
  <c r="I131" i="11"/>
  <c r="I133" i="11" s="1"/>
  <c r="H131" i="11"/>
  <c r="H133" i="11" s="1"/>
  <c r="J130" i="11"/>
  <c r="J129" i="11"/>
  <c r="D131" i="11"/>
  <c r="D132" i="11" s="1"/>
  <c r="C131" i="11"/>
  <c r="E130" i="11"/>
  <c r="E129" i="11"/>
  <c r="H126" i="11"/>
  <c r="E128" i="11"/>
  <c r="I125" i="11"/>
  <c r="J125" i="11" s="1"/>
  <c r="H125" i="11"/>
  <c r="J123" i="11"/>
  <c r="D125" i="11"/>
  <c r="C125" i="11"/>
  <c r="E124" i="11"/>
  <c r="J121" i="11"/>
  <c r="E123" i="11"/>
  <c r="E122" i="11"/>
  <c r="E121" i="11"/>
  <c r="E120" i="11"/>
  <c r="E119" i="11"/>
  <c r="I114" i="11"/>
  <c r="H114" i="11"/>
  <c r="D116" i="11"/>
  <c r="C116" i="11"/>
  <c r="J113" i="11"/>
  <c r="E115" i="11"/>
  <c r="J112" i="11"/>
  <c r="E114" i="11"/>
  <c r="J111" i="11"/>
  <c r="E113" i="11"/>
  <c r="E112" i="11"/>
  <c r="E111" i="11"/>
  <c r="J108" i="11"/>
  <c r="E110" i="11"/>
  <c r="J107" i="11"/>
  <c r="E109" i="11"/>
  <c r="J106" i="11"/>
  <c r="E108" i="11"/>
  <c r="C106" i="11"/>
  <c r="D105" i="11"/>
  <c r="C105" i="11"/>
  <c r="I102" i="11"/>
  <c r="H102" i="11"/>
  <c r="J101" i="11"/>
  <c r="E103" i="11"/>
  <c r="J100" i="11"/>
  <c r="E102" i="11"/>
  <c r="J99" i="11"/>
  <c r="J98" i="11"/>
  <c r="J97" i="11"/>
  <c r="J96" i="11"/>
  <c r="I93" i="11"/>
  <c r="H93" i="11"/>
  <c r="J92" i="11"/>
  <c r="E94" i="11"/>
  <c r="J91" i="11"/>
  <c r="E93" i="11"/>
  <c r="J90" i="11"/>
  <c r="D92" i="11"/>
  <c r="D95" i="11" s="1"/>
  <c r="C92" i="11"/>
  <c r="C95" i="11" s="1"/>
  <c r="J89" i="11"/>
  <c r="E91" i="11"/>
  <c r="J88" i="11"/>
  <c r="E90" i="11"/>
  <c r="J87" i="11"/>
  <c r="J86" i="11"/>
  <c r="J85" i="11"/>
  <c r="D87" i="11"/>
  <c r="C87" i="11"/>
  <c r="J84" i="11"/>
  <c r="E86" i="11"/>
  <c r="E85" i="11"/>
  <c r="E84" i="11"/>
  <c r="E83" i="11"/>
  <c r="E82" i="11"/>
  <c r="J79" i="11"/>
  <c r="E81" i="11"/>
  <c r="I78" i="11"/>
  <c r="H78" i="11"/>
  <c r="E80" i="11"/>
  <c r="J77" i="11"/>
  <c r="E79" i="11"/>
  <c r="J76" i="11"/>
  <c r="E78" i="11"/>
  <c r="J75" i="11"/>
  <c r="J74" i="11"/>
  <c r="D75" i="11"/>
  <c r="C75" i="11"/>
  <c r="E74" i="11"/>
  <c r="I71" i="11"/>
  <c r="H71" i="11"/>
  <c r="H80" i="11" s="1"/>
  <c r="E73" i="11"/>
  <c r="J70" i="11"/>
  <c r="E72" i="11"/>
  <c r="J69" i="11"/>
  <c r="E71" i="11"/>
  <c r="E70" i="11"/>
  <c r="J68" i="11"/>
  <c r="E69" i="11"/>
  <c r="J67" i="11"/>
  <c r="E68" i="11"/>
  <c r="E67" i="11"/>
  <c r="J66" i="11"/>
  <c r="E66" i="11"/>
  <c r="J65" i="11"/>
  <c r="E65" i="11"/>
  <c r="J64" i="11"/>
  <c r="E64" i="11"/>
  <c r="J63" i="11"/>
  <c r="E63" i="11"/>
  <c r="J62" i="11"/>
  <c r="E62" i="11"/>
  <c r="E61" i="11"/>
  <c r="E60" i="11"/>
  <c r="H59" i="11"/>
  <c r="I58" i="11"/>
  <c r="H58" i="11"/>
  <c r="C58" i="11"/>
  <c r="D57" i="11"/>
  <c r="C57" i="11"/>
  <c r="J56" i="11"/>
  <c r="E55" i="11"/>
  <c r="J54" i="11"/>
  <c r="E54" i="11"/>
  <c r="I47" i="11"/>
  <c r="H47" i="11"/>
  <c r="D47" i="11"/>
  <c r="C47" i="11"/>
  <c r="J46" i="11"/>
  <c r="E46" i="11"/>
  <c r="J45" i="11"/>
  <c r="E45" i="11"/>
  <c r="J44" i="11"/>
  <c r="E44" i="11"/>
  <c r="J43" i="11"/>
  <c r="E43" i="11"/>
  <c r="J42" i="11"/>
  <c r="E42" i="11"/>
  <c r="I39" i="11"/>
  <c r="H39" i="11"/>
  <c r="D39" i="11"/>
  <c r="C39" i="11"/>
  <c r="J38" i="11"/>
  <c r="E38" i="11"/>
  <c r="J37" i="11"/>
  <c r="E37" i="11"/>
  <c r="J36" i="11"/>
  <c r="E36" i="11"/>
  <c r="J35" i="11"/>
  <c r="E35" i="11"/>
  <c r="J34" i="11"/>
  <c r="E34" i="11"/>
  <c r="J33" i="11"/>
  <c r="E33" i="11"/>
  <c r="J32" i="11"/>
  <c r="E32" i="11"/>
  <c r="I27" i="11"/>
  <c r="H27" i="11"/>
  <c r="D27" i="11"/>
  <c r="C27" i="11"/>
  <c r="E27" i="11" s="1"/>
  <c r="J26" i="11"/>
  <c r="E26" i="11"/>
  <c r="J25" i="11"/>
  <c r="E25" i="11"/>
  <c r="J24" i="11"/>
  <c r="E24" i="11"/>
  <c r="J23" i="11"/>
  <c r="E23" i="11"/>
  <c r="J22" i="11"/>
  <c r="E22" i="11"/>
  <c r="J21" i="11"/>
  <c r="E21" i="11"/>
  <c r="J20" i="11"/>
  <c r="E20" i="11"/>
  <c r="J19" i="11"/>
  <c r="E19" i="11"/>
  <c r="J18" i="11"/>
  <c r="E18" i="11"/>
  <c r="J17" i="11"/>
  <c r="E17" i="11"/>
  <c r="J16" i="11"/>
  <c r="E16" i="11"/>
  <c r="J15" i="11"/>
  <c r="E15" i="11"/>
  <c r="H13" i="11"/>
  <c r="C13" i="11"/>
  <c r="I12" i="11"/>
  <c r="H12" i="11"/>
  <c r="D12" i="11"/>
  <c r="C12" i="11"/>
  <c r="J10" i="11"/>
  <c r="E10" i="11"/>
  <c r="J9" i="11"/>
  <c r="E9" i="11"/>
  <c r="J266" i="11" l="1"/>
  <c r="J440" i="11"/>
  <c r="J337" i="11"/>
  <c r="H349" i="11"/>
  <c r="E345" i="11"/>
  <c r="E12" i="11"/>
  <c r="E131" i="11"/>
  <c r="E282" i="11"/>
  <c r="D325" i="11"/>
  <c r="E467" i="11"/>
  <c r="E244" i="11"/>
  <c r="E432" i="11"/>
  <c r="E484" i="11"/>
  <c r="E151" i="11"/>
  <c r="E116" i="11"/>
  <c r="D174" i="11"/>
  <c r="J410" i="11"/>
  <c r="C325" i="11"/>
  <c r="D365" i="11"/>
  <c r="E365" i="11" s="1"/>
  <c r="E364" i="11"/>
  <c r="I80" i="11"/>
  <c r="J80" i="11" s="1"/>
  <c r="J240" i="11"/>
  <c r="E299" i="11"/>
  <c r="E475" i="11"/>
  <c r="D485" i="11"/>
  <c r="E451" i="11"/>
  <c r="C468" i="11"/>
  <c r="E468" i="11" s="1"/>
  <c r="C485" i="11"/>
  <c r="E87" i="11"/>
  <c r="J176" i="11"/>
  <c r="C308" i="11"/>
  <c r="E105" i="11"/>
  <c r="E450" i="11"/>
  <c r="E307" i="11"/>
  <c r="J78" i="11"/>
  <c r="E422" i="11"/>
  <c r="J158" i="11"/>
  <c r="J255" i="11"/>
  <c r="D276" i="11"/>
  <c r="J313" i="11"/>
  <c r="J390" i="11"/>
  <c r="E407" i="11"/>
  <c r="E440" i="11"/>
  <c r="E490" i="11"/>
  <c r="J276" i="11"/>
  <c r="E57" i="11"/>
  <c r="D225" i="11"/>
  <c r="J27" i="11"/>
  <c r="E39" i="11"/>
  <c r="J47" i="11"/>
  <c r="E75" i="11"/>
  <c r="E158" i="11"/>
  <c r="J166" i="11"/>
  <c r="I207" i="11"/>
  <c r="J324" i="11"/>
  <c r="C132" i="11"/>
  <c r="E132" i="11" s="1"/>
  <c r="J199" i="11"/>
  <c r="J401" i="11"/>
  <c r="I141" i="11"/>
  <c r="J12" i="11"/>
  <c r="J39" i="11"/>
  <c r="E166" i="11"/>
  <c r="J190" i="11"/>
  <c r="E233" i="11"/>
  <c r="J358" i="11"/>
  <c r="I368" i="11"/>
  <c r="C365" i="11"/>
  <c r="E397" i="11"/>
  <c r="H430" i="11"/>
  <c r="H159" i="11"/>
  <c r="E267" i="11"/>
  <c r="J93" i="11"/>
  <c r="J133" i="11"/>
  <c r="I191" i="11"/>
  <c r="C276" i="11"/>
  <c r="J411" i="11"/>
  <c r="J421" i="11"/>
  <c r="I430" i="11"/>
  <c r="J429" i="11"/>
  <c r="E387" i="11"/>
  <c r="C388" i="11"/>
  <c r="E47" i="11"/>
  <c r="I103" i="11"/>
  <c r="J114" i="11"/>
  <c r="E125" i="11"/>
  <c r="I159" i="11"/>
  <c r="E181" i="11"/>
  <c r="E200" i="11"/>
  <c r="C210" i="11"/>
  <c r="E210" i="11" s="1"/>
  <c r="J224" i="11"/>
  <c r="J242" i="11"/>
  <c r="J293" i="11"/>
  <c r="J304" i="11"/>
  <c r="E354" i="11"/>
  <c r="C259" i="11"/>
  <c r="J347" i="11"/>
  <c r="J102" i="11"/>
  <c r="E258" i="11"/>
  <c r="E275" i="11"/>
  <c r="J379" i="11"/>
  <c r="E92" i="11"/>
  <c r="J140" i="11"/>
  <c r="C174" i="11"/>
  <c r="E174" i="11" s="1"/>
  <c r="J131" i="11"/>
  <c r="H191" i="11"/>
  <c r="J191" i="11" s="1"/>
  <c r="C225" i="11"/>
  <c r="E250" i="11"/>
  <c r="D259" i="11"/>
  <c r="J282" i="11"/>
  <c r="E293" i="11"/>
  <c r="E324" i="11"/>
  <c r="J58" i="11"/>
  <c r="C159" i="11"/>
  <c r="J214" i="11"/>
  <c r="E216" i="11"/>
  <c r="E332" i="11"/>
  <c r="D159" i="11"/>
  <c r="E143" i="11"/>
  <c r="J206" i="11"/>
  <c r="J221" i="11"/>
  <c r="E316" i="11"/>
  <c r="H368" i="11"/>
  <c r="D388" i="11"/>
  <c r="E355" i="11"/>
  <c r="E380" i="11"/>
  <c r="E375" i="11"/>
  <c r="I349" i="11"/>
  <c r="J349" i="11" s="1"/>
  <c r="J367" i="11"/>
  <c r="D308" i="11"/>
  <c r="J311" i="11"/>
  <c r="E209" i="11"/>
  <c r="E224" i="11"/>
  <c r="H207" i="11"/>
  <c r="J183" i="11"/>
  <c r="E95" i="11"/>
  <c r="H141" i="11"/>
  <c r="J148" i="11"/>
  <c r="J71" i="11"/>
  <c r="H103" i="11"/>
  <c r="J103" i="11" s="1"/>
  <c r="E173" i="11"/>
  <c r="F8" i="6"/>
  <c r="E388" i="11" l="1"/>
  <c r="E325" i="11"/>
  <c r="E308" i="11"/>
  <c r="E225" i="11"/>
  <c r="E276" i="11"/>
  <c r="E485" i="11"/>
  <c r="J368" i="11"/>
  <c r="J159" i="11"/>
  <c r="J430" i="11"/>
  <c r="J207" i="11"/>
  <c r="J141" i="11"/>
  <c r="E259" i="11"/>
  <c r="E159" i="11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charset val="1"/>
          </rPr>
          <t>Year Open: N61,80
Marked down for final dividend of N8.75k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</commentList>
</comments>
</file>

<file path=xl/sharedStrings.xml><?xml version="1.0" encoding="utf-8"?>
<sst xmlns="http://schemas.openxmlformats.org/spreadsheetml/2006/main" count="1489" uniqueCount="603">
  <si>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</si>
  <si>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</si>
  <si>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</si>
  <si>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</si>
  <si>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</si>
  <si>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</si>
  <si>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</si>
  <si>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</si>
  <si>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</si>
  <si>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</si>
  <si>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</si>
  <si>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</si>
  <si>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</si>
  <si>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</si>
  <si>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</si>
  <si>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</si>
  <si>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</si>
  <si>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</si>
  <si>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</si>
  <si>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</si>
  <si>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</si>
  <si>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</si>
  <si>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</si>
  <si>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</si>
  <si>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</si>
  <si>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</si>
  <si>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</si>
  <si>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</si>
  <si>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</si>
  <si>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</si>
  <si>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</si>
  <si>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</si>
  <si>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</si>
  <si>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</si>
  <si>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</si>
  <si>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</si>
  <si>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</si>
  <si>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</si>
  <si>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</si>
  <si>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</si>
  <si>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</si>
  <si>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</si>
  <si>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</si>
  <si>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</si>
  <si>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</si>
  <si>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</si>
  <si>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</si>
  <si>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</si>
  <si>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</si>
  <si>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</si>
  <si>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</si>
  <si>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</si>
  <si>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</si>
  <si>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</si>
  <si>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</si>
  <si>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</si>
  <si>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</si>
  <si>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</si>
  <si>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</si>
  <si>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</si>
  <si>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</si>
  <si>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</si>
  <si>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</si>
  <si>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</si>
  <si>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</si>
  <si>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</si>
  <si>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</si>
  <si>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</si>
  <si>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</si>
  <si>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</si>
  <si>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</si>
  <si>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</si>
  <si>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</si>
  <si>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</si>
  <si>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</si>
  <si>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</si>
  <si>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</si>
  <si>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</si>
  <si>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</si>
  <si>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</si>
  <si>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</si>
  <si>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</si>
  <si>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</si>
  <si>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</si>
  <si>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</si>
  <si>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</si>
  <si>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</si>
  <si>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</si>
  <si>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</si>
  <si>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</si>
  <si>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</si>
  <si>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</si>
  <si>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</si>
  <si>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</si>
  <si>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</si>
  <si>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</si>
  <si>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</si>
  <si>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</si>
  <si>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</si>
  <si>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</si>
  <si>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</si>
  <si>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</si>
  <si>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</si>
  <si>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</si>
  <si>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</si>
  <si>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</si>
  <si>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</si>
  <si>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</si>
  <si>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</si>
  <si>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</si>
  <si>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</si>
  <si>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</si>
  <si>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</si>
  <si>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</si>
  <si>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</si>
  <si>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</si>
  <si>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</si>
  <si>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</si>
  <si>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</si>
  <si>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</si>
  <si>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</si>
  <si>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</si>
  <si>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</si>
  <si>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</si>
  <si>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</si>
  <si>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</si>
  <si>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</si>
  <si>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</si>
  <si>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</si>
  <si>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</si>
  <si>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</si>
  <si>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</si>
  <si>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</si>
  <si>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</si>
  <si>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</si>
  <si>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</si>
  <si>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</si>
  <si>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</si>
  <si>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</si>
  <si>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</si>
  <si>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</si>
  <si>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</si>
  <si>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</si>
  <si>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</si>
  <si>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</si>
  <si>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</si>
  <si>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</si>
  <si>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</si>
  <si>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</si>
  <si>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</si>
  <si>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</si>
  <si>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</si>
  <si>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</si>
  <si>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</si>
  <si>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</si>
  <si>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</si>
  <si>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</si>
  <si>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</si>
  <si>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</si>
  <si>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</si>
  <si>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</si>
  <si>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</si>
  <si>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</si>
  <si>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</si>
  <si>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</si>
  <si>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</si>
  <si>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</si>
  <si>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</si>
  <si>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</si>
  <si>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</si>
  <si>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</si>
  <si>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</si>
  <si>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</si>
  <si>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</si>
  <si>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</si>
  <si>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</si>
  <si>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</si>
  <si>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</si>
  <si>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</si>
  <si>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</si>
  <si>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</si>
  <si>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</si>
  <si>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</si>
  <si>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</si>
  <si>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</si>
  <si>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</si>
  <si>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</si>
  <si>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</si>
  <si>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</si>
  <si>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</si>
  <si>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</si>
  <si>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</si>
  <si>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</si>
  <si>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</si>
  <si>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</si>
  <si>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</si>
  <si>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</si>
  <si>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</si>
  <si>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</si>
  <si>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</si>
  <si>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</si>
  <si>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</si>
  <si>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</si>
  <si>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</si>
  <si>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</si>
  <si>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</si>
  <si>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</si>
  <si>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</si>
  <si>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</si>
  <si>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</si>
  <si>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</si>
  <si>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</si>
  <si>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</si>
  <si>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</si>
  <si>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</si>
  <si>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</si>
  <si>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</si>
  <si>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</si>
  <si>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</si>
  <si>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</si>
  <si>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</si>
  <si>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</si>
  <si>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</si>
  <si>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</si>
  <si>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</si>
  <si>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</si>
  <si>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</si>
  <si>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</si>
  <si>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</si>
  <si>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</si>
  <si>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</si>
  <si>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</si>
  <si>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</si>
  <si>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</si>
  <si>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</si>
  <si>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</si>
  <si>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</si>
  <si>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</si>
  <si>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</si>
  <si>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</si>
  <si>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</si>
  <si>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</si>
  <si>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</si>
  <si>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</si>
  <si>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</si>
  <si>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</si>
  <si>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</si>
  <si>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</si>
  <si>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</si>
  <si>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</si>
  <si>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</si>
  <si>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</si>
  <si>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</si>
  <si>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</si>
  <si>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GT HOLDCO</t>
  </si>
  <si>
    <t>MTN NIGERIA</t>
  </si>
  <si>
    <t>ZICHIS AGRO-ALLIED</t>
  </si>
  <si>
    <t>April 30,2026</t>
  </si>
  <si>
    <t xml:space="preserve"> 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</si>
  <si>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</si>
  <si>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</si>
  <si>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</si>
  <si>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</si>
  <si>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</si>
  <si>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</si>
  <si>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</si>
  <si>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</si>
  <si>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</si>
  <si>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</si>
  <si>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</si>
  <si>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DANGOTE CEMENT</t>
  </si>
  <si>
    <t>0.16 US Cents</t>
  </si>
  <si>
    <t>Today's Value</t>
  </si>
  <si>
    <t>INTERIM REPORT FOR THREE MONTHS ENDED MARCH 31, 2026</t>
  </si>
  <si>
    <t>Q1 2026</t>
  </si>
  <si>
    <t>Q1 2025</t>
  </si>
  <si>
    <t>N'm</t>
  </si>
  <si>
    <t>Revenue</t>
  </si>
  <si>
    <t>Cost of Sales</t>
  </si>
  <si>
    <t xml:space="preserve">Profit before tax </t>
  </si>
  <si>
    <t>Income tax</t>
  </si>
  <si>
    <t xml:space="preserve">Profit after tax </t>
  </si>
  <si>
    <t>Balance Sheet Information:</t>
  </si>
  <si>
    <t>FY 2025</t>
  </si>
  <si>
    <t>Assets</t>
  </si>
  <si>
    <t>Non-current assets</t>
  </si>
  <si>
    <t>Intangible assets</t>
  </si>
  <si>
    <t>Total non-current assets</t>
  </si>
  <si>
    <t>Current assets</t>
  </si>
  <si>
    <t xml:space="preserve">Inventories  </t>
  </si>
  <si>
    <t xml:space="preserve">Trade and other receivables  </t>
  </si>
  <si>
    <t>Other financial assets</t>
  </si>
  <si>
    <t xml:space="preserve">Cash and cash equivalents  </t>
  </si>
  <si>
    <t>Total current assets</t>
  </si>
  <si>
    <t>Liabilities</t>
  </si>
  <si>
    <t>Non-current liabilities</t>
  </si>
  <si>
    <t>Deferred tax liabilities</t>
  </si>
  <si>
    <t>Total non-current liabilities</t>
  </si>
  <si>
    <t>Current liabilities</t>
  </si>
  <si>
    <t>Current tax liabilities</t>
  </si>
  <si>
    <t xml:space="preserve">Trade and other payables  </t>
  </si>
  <si>
    <t>Total current liabilities</t>
  </si>
  <si>
    <t>Total Liabilities</t>
  </si>
  <si>
    <t>Equity</t>
  </si>
  <si>
    <t>Share capital</t>
  </si>
  <si>
    <t>Share premium</t>
  </si>
  <si>
    <t>Retained earnings</t>
  </si>
  <si>
    <t>Net Assets</t>
  </si>
  <si>
    <t>Profit before tax</t>
  </si>
  <si>
    <t>Profit for the year</t>
  </si>
  <si>
    <t>Plant, property &amp; equipment</t>
  </si>
  <si>
    <t>Investment property</t>
  </si>
  <si>
    <t>Inventories</t>
  </si>
  <si>
    <t>Trade and other receivables</t>
  </si>
  <si>
    <t>Cash and bank balances</t>
  </si>
  <si>
    <t>Total Assets</t>
  </si>
  <si>
    <t>Trade and other payables</t>
  </si>
  <si>
    <t>Current income tax liabilities</t>
  </si>
  <si>
    <t>Lease liability</t>
  </si>
  <si>
    <t>3M 2026</t>
  </si>
  <si>
    <t>3M 2025</t>
  </si>
  <si>
    <t>Right-of-use assets</t>
  </si>
  <si>
    <t>Cash and cash equivalents</t>
  </si>
  <si>
    <t>Lease liabilities</t>
  </si>
  <si>
    <t>Government grant</t>
  </si>
  <si>
    <t>Employee benefit obligations</t>
  </si>
  <si>
    <t>Cost of sales</t>
  </si>
  <si>
    <t>Profit after tax</t>
  </si>
  <si>
    <t>Right of use asset</t>
  </si>
  <si>
    <t>Deferred tax assets</t>
  </si>
  <si>
    <t xml:space="preserve">Inventories </t>
  </si>
  <si>
    <t>Prepayments</t>
  </si>
  <si>
    <t>Asset held for sale</t>
  </si>
  <si>
    <t>Employee benefits</t>
  </si>
  <si>
    <t>Dividend payable</t>
  </si>
  <si>
    <t>Provisions</t>
  </si>
  <si>
    <t>Share based payment reserve</t>
  </si>
  <si>
    <t>Contract liabilities</t>
  </si>
  <si>
    <t>UBA PLC</t>
  </si>
  <si>
    <t>AUDITED REPORT FOR THE YEAR ENDED DECEMBER 31, 2025</t>
  </si>
  <si>
    <t>INTERIM  REPORT FOR THREE MONTHS ENDED MARCH 31, 2026</t>
  </si>
  <si>
    <t>FY 2024</t>
  </si>
  <si>
    <t>Gross earnings</t>
  </si>
  <si>
    <t>Financial assets held for trading</t>
  </si>
  <si>
    <t>Assets under management</t>
  </si>
  <si>
    <t>Derivative assets</t>
  </si>
  <si>
    <t>Loans and advances to banks</t>
  </si>
  <si>
    <t>Loans and advances to customers</t>
  </si>
  <si>
    <t xml:space="preserve">Investment securities - fair value through other comprehensive income  </t>
  </si>
  <si>
    <t>Investment securities - at amortised cost</t>
  </si>
  <si>
    <t>Other assets</t>
  </si>
  <si>
    <t>Property and equipment</t>
  </si>
  <si>
    <t>Derivative liabilities</t>
  </si>
  <si>
    <t>Deposits from banks</t>
  </si>
  <si>
    <t>Deposits from customers</t>
  </si>
  <si>
    <t>Other liabilities</t>
  </si>
  <si>
    <t>Borrowings</t>
  </si>
  <si>
    <t xml:space="preserve">Total Liabilities  </t>
  </si>
  <si>
    <t>Other reserves</t>
  </si>
  <si>
    <t>Non-controlling interests</t>
  </si>
  <si>
    <t xml:space="preserve">Net Assets  </t>
  </si>
  <si>
    <t>ECOBANK TRANSNATIONAL INCORPORATED</t>
  </si>
  <si>
    <t>UAC OF NIGERIA PLC</t>
  </si>
  <si>
    <t>Profit from continuing operations</t>
  </si>
  <si>
    <t>Cash and balances with central banks</t>
  </si>
  <si>
    <t>Trading financial assets</t>
  </si>
  <si>
    <t>Derivative financial instruments</t>
  </si>
  <si>
    <t>Intangible assets &amp; goodwill</t>
  </si>
  <si>
    <t>Treasury bills and other eligible bills</t>
  </si>
  <si>
    <t>Finance lease receivable</t>
  </si>
  <si>
    <t>Investment securities</t>
  </si>
  <si>
    <t>Right of use assets</t>
  </si>
  <si>
    <t>Pledged assets</t>
  </si>
  <si>
    <t xml:space="preserve">Equity instrument at fair value through other comprehensive </t>
  </si>
  <si>
    <t>Investment in associates</t>
  </si>
  <si>
    <t>Investment in associate</t>
  </si>
  <si>
    <t>Property, plant and equipment</t>
  </si>
  <si>
    <t>Employee benefit</t>
  </si>
  <si>
    <t>Investment properties</t>
  </si>
  <si>
    <t>Deferred income tax assets</t>
  </si>
  <si>
    <t>Assets held for sale and discontinued operations</t>
  </si>
  <si>
    <t xml:space="preserve">Liabilities </t>
  </si>
  <si>
    <t xml:space="preserve">Right of return assets </t>
  </si>
  <si>
    <t>Borrowed funds</t>
  </si>
  <si>
    <t>Asset held for sale/distribution</t>
  </si>
  <si>
    <t>Deferred income tax liabilities</t>
  </si>
  <si>
    <t>Retirement benefit obligations</t>
  </si>
  <si>
    <t>Trade &amp; other payables</t>
  </si>
  <si>
    <t xml:space="preserve">Current tax liabilities </t>
  </si>
  <si>
    <t>Retained earnings and reserves</t>
  </si>
  <si>
    <t xml:space="preserve">Provisions </t>
  </si>
  <si>
    <t>Other equity instruments</t>
  </si>
  <si>
    <t>Refund liabilities</t>
  </si>
  <si>
    <t>UNITED CAPITAL PLC</t>
  </si>
  <si>
    <t xml:space="preserve">Borrowings </t>
  </si>
  <si>
    <t xml:space="preserve">Investment securities </t>
  </si>
  <si>
    <t>Fair value/available for sale reserve</t>
  </si>
  <si>
    <t>Equity-settled share based payment reserve</t>
  </si>
  <si>
    <t>Investment in scheme shares</t>
  </si>
  <si>
    <t>Statutory reserve</t>
  </si>
  <si>
    <t xml:space="preserve">Property and equipment </t>
  </si>
  <si>
    <t xml:space="preserve">Retained earnings </t>
  </si>
  <si>
    <t>Loans and Advances</t>
  </si>
  <si>
    <t>Non controlling interests</t>
  </si>
  <si>
    <t>FIDSON HEALTHCARE PLC</t>
  </si>
  <si>
    <t>Managed funds</t>
  </si>
  <si>
    <t>Other borrowed funds</t>
  </si>
  <si>
    <t>Defined benefit obligations</t>
  </si>
  <si>
    <t xml:space="preserve">Property plant and equipment </t>
  </si>
  <si>
    <t xml:space="preserve">Intangible assets  </t>
  </si>
  <si>
    <t>Loans and receivables</t>
  </si>
  <si>
    <t>CHEMICAL AND ALLIED PRODUCTS PLC</t>
  </si>
  <si>
    <t xml:space="preserve">Other non-current financial asset  </t>
  </si>
  <si>
    <t xml:space="preserve">Revenue </t>
  </si>
  <si>
    <t xml:space="preserve">Prepayment  </t>
  </si>
  <si>
    <t>Interest-bearing loans and borrowings</t>
  </si>
  <si>
    <t xml:space="preserve">Retirement benefit obligation  </t>
  </si>
  <si>
    <t xml:space="preserve">Government grant  </t>
  </si>
  <si>
    <t>Deferred tax liability</t>
  </si>
  <si>
    <t>Interest bearing loans and borrowings</t>
  </si>
  <si>
    <t xml:space="preserve">Other financial liabilities  </t>
  </si>
  <si>
    <t xml:space="preserve">Income tax payable </t>
  </si>
  <si>
    <t>Total assets</t>
  </si>
  <si>
    <t>Bank overdraft</t>
  </si>
  <si>
    <t xml:space="preserve">Unclaimed dividend  </t>
  </si>
  <si>
    <t>Issued capital</t>
  </si>
  <si>
    <t>Financial asset reserve</t>
  </si>
  <si>
    <t>Current income tax</t>
  </si>
  <si>
    <t>Provision</t>
  </si>
  <si>
    <t>Total liabilities</t>
  </si>
  <si>
    <t>Other reserves from business combination</t>
  </si>
  <si>
    <t>MAY &amp; BAKER PLC</t>
  </si>
  <si>
    <t>Investment in Joint Venture</t>
  </si>
  <si>
    <t>Cash and bank equivalents</t>
  </si>
  <si>
    <t xml:space="preserve">Employee benefits </t>
  </si>
  <si>
    <t>Deferred fair value gain on loan</t>
  </si>
  <si>
    <t>Asset revaluation reserve</t>
  </si>
  <si>
    <t>CADBURY NIGERIA PLC</t>
  </si>
  <si>
    <t>Property, plan and equipment</t>
  </si>
  <si>
    <t>Deferred taxation</t>
  </si>
  <si>
    <t>Right to returned goods assets</t>
  </si>
  <si>
    <t>CUSTODIAN INVESTMENT PLC</t>
  </si>
  <si>
    <t>INTERIM REPORT FOR THREE MONTHS MARCH 31, 2026</t>
  </si>
  <si>
    <t>Gross Income</t>
  </si>
  <si>
    <t>Trade receivables</t>
  </si>
  <si>
    <t>Other receivables and prepayments</t>
  </si>
  <si>
    <t>Financial assets</t>
  </si>
  <si>
    <t>Loans &amp; advances to customers</t>
  </si>
  <si>
    <t>Reinsurance assets</t>
  </si>
  <si>
    <t>Investments in joint ventures</t>
  </si>
  <si>
    <t>Equity accounted investee</t>
  </si>
  <si>
    <t>Statutory deposits</t>
  </si>
  <si>
    <t>Current income tax payables</t>
  </si>
  <si>
    <t>Trade payables</t>
  </si>
  <si>
    <t>Other payables</t>
  </si>
  <si>
    <t>Due to Banks &amp; other financial institutions</t>
  </si>
  <si>
    <t>Due to Customers</t>
  </si>
  <si>
    <t>Insurance contract liabilities</t>
  </si>
  <si>
    <t>Investment contract liabilities</t>
  </si>
  <si>
    <t>Issue shared capital</t>
  </si>
  <si>
    <t>Contingency reserve</t>
  </si>
  <si>
    <t>Fair value reserve</t>
  </si>
  <si>
    <t>Revaluation reserve</t>
  </si>
  <si>
    <t>NCI</t>
  </si>
  <si>
    <t>NATIONAL SALT COMPANY OF NIGERIA PLC</t>
  </si>
  <si>
    <t>AUDITED REPORT FOR THREE MONTHS ENDED MARCH 31, 2026</t>
  </si>
  <si>
    <t xml:space="preserve">Property, plant and equipment  </t>
  </si>
  <si>
    <t xml:space="preserve">Other assets  </t>
  </si>
  <si>
    <t xml:space="preserve">Cash and bank  </t>
  </si>
  <si>
    <t xml:space="preserve">Total Assets </t>
  </si>
  <si>
    <t xml:space="preserve">Deferred tax liabilities  </t>
  </si>
  <si>
    <t xml:space="preserve">Lease liabilities </t>
  </si>
  <si>
    <t xml:space="preserve">Contract liabilities </t>
  </si>
  <si>
    <t>Current tax payable</t>
  </si>
  <si>
    <t xml:space="preserve">Share capital </t>
  </si>
  <si>
    <t>GTHOLDCO PLC</t>
  </si>
  <si>
    <t>Q1  2026</t>
  </si>
  <si>
    <t>Q1  2025</t>
  </si>
  <si>
    <t>Cash and cash balances</t>
  </si>
  <si>
    <t>Financial assets at FVTPL</t>
  </si>
  <si>
    <t>Derivative financial assets</t>
  </si>
  <si>
    <t>Investment securities:</t>
  </si>
  <si>
    <t>fair value through P or L</t>
  </si>
  <si>
    <t>fair value through OCI</t>
  </si>
  <si>
    <t>held at amortised cost</t>
  </si>
  <si>
    <t xml:space="preserve">Assets pledged as collateral  </t>
  </si>
  <si>
    <t>Restricted deposits and other assets</t>
  </si>
  <si>
    <t xml:space="preserve">Intangible Assets </t>
  </si>
  <si>
    <t xml:space="preserve">Financial liabilities </t>
  </si>
  <si>
    <t>Derivative financial liabilities</t>
  </si>
  <si>
    <t>Treasury shares</t>
  </si>
  <si>
    <t>Other components of equity</t>
  </si>
  <si>
    <t>OKOMU OIL PLC</t>
  </si>
  <si>
    <t>Fixed assets</t>
  </si>
  <si>
    <t>Biological assets</t>
  </si>
  <si>
    <t>Inventory</t>
  </si>
  <si>
    <t>Trade receivables and others</t>
  </si>
  <si>
    <t>Cash and cash equivalent</t>
  </si>
  <si>
    <t>Current-liabilities</t>
  </si>
  <si>
    <t>Trade payables and others</t>
  </si>
  <si>
    <t>Interest-bearing loans &amp; borrowings</t>
  </si>
  <si>
    <t>Government grants</t>
  </si>
  <si>
    <t>Income tax payable</t>
  </si>
  <si>
    <t>Post-employment benefits</t>
  </si>
  <si>
    <t>Long term loans</t>
  </si>
  <si>
    <t>Deferred taxes</t>
  </si>
  <si>
    <t>Revenue reserves</t>
  </si>
  <si>
    <t>Non-distributable reserves</t>
  </si>
  <si>
    <t>SEPLAT PETROLEUM DEVELOPMENT COMPANY PLC</t>
  </si>
  <si>
    <t>Profit before taxation</t>
  </si>
  <si>
    <t>Profit for the period</t>
  </si>
  <si>
    <t xml:space="preserve">Oil and gas properties </t>
  </si>
  <si>
    <t xml:space="preserve">Other property plant and equipment </t>
  </si>
  <si>
    <t>Other asset</t>
  </si>
  <si>
    <t>Investment accounted for using equity methods</t>
  </si>
  <si>
    <t xml:space="preserve">Prepayments </t>
  </si>
  <si>
    <t>Deferred benefit plan</t>
  </si>
  <si>
    <t>Contract assets</t>
  </si>
  <si>
    <t>Derivative financial asset</t>
  </si>
  <si>
    <t xml:space="preserve">Cash cash equivalents </t>
  </si>
  <si>
    <t>Restricted cash</t>
  </si>
  <si>
    <t>Interest bearing loans &amp; borrowings</t>
  </si>
  <si>
    <t>Provisioning for decommissioning obligation</t>
  </si>
  <si>
    <t>Defined benefit plan</t>
  </si>
  <si>
    <t>Other provisions</t>
  </si>
  <si>
    <t>Capital contribution</t>
  </si>
  <si>
    <t>Foreign currency translation reserve</t>
  </si>
  <si>
    <t>Non-controlling interest</t>
  </si>
  <si>
    <t>Operating costs</t>
  </si>
  <si>
    <t>Operating profit</t>
  </si>
  <si>
    <t>Net finance costs</t>
  </si>
  <si>
    <t>Right of use of assets</t>
  </si>
  <si>
    <t>Deferred tax</t>
  </si>
  <si>
    <t>Other investments</t>
  </si>
  <si>
    <t>Other non current assets</t>
  </si>
  <si>
    <t>Current investments</t>
  </si>
  <si>
    <t>Cash held for MoMo customer</t>
  </si>
  <si>
    <t>Share based payment liability</t>
  </si>
  <si>
    <t>Other non-current liabilities</t>
  </si>
  <si>
    <t>Derivatives</t>
  </si>
  <si>
    <t>Deposit held for MoMo customers</t>
  </si>
  <si>
    <t>Other current liabilities</t>
  </si>
  <si>
    <t>AUDITED REPORT FOR FULL YEAR  ENDED DECEMBER 31, 2026</t>
  </si>
  <si>
    <t xml:space="preserve">Prepayments for property, plant &amp; equipment </t>
  </si>
  <si>
    <t>Finance lease receivables</t>
  </si>
  <si>
    <t>Prepayments and other assets</t>
  </si>
  <si>
    <t>Current income tax receivables</t>
  </si>
  <si>
    <t>Deferred revenue</t>
  </si>
  <si>
    <t>Long-term provisions and other charges</t>
  </si>
  <si>
    <t>Current income tax payable</t>
  </si>
  <si>
    <t>Financial liabilities</t>
  </si>
  <si>
    <t>Currency translation reserve</t>
  </si>
  <si>
    <t>ZENITH BANK PLC</t>
  </si>
  <si>
    <t>Cash &amp; cash equivalents</t>
  </si>
  <si>
    <t xml:space="preserve">Treasury bills </t>
  </si>
  <si>
    <t xml:space="preserve">Assets pledged as collateral </t>
  </si>
  <si>
    <t>Due from other banks</t>
  </si>
  <si>
    <t xml:space="preserve">Loans and advances </t>
  </si>
  <si>
    <t xml:space="preserve">Property &amp; equipment   </t>
  </si>
  <si>
    <t xml:space="preserve">Total Assets  </t>
  </si>
  <si>
    <t>Customers' deposits</t>
  </si>
  <si>
    <t xml:space="preserve">Current income tax payable </t>
  </si>
  <si>
    <t>On-lending facilities</t>
  </si>
  <si>
    <t xml:space="preserve">Borrowings  </t>
  </si>
  <si>
    <t xml:space="preserve">Other reserves </t>
  </si>
  <si>
    <t>Trade and other receivables (current)</t>
  </si>
  <si>
    <t>Prepayments (current)</t>
  </si>
  <si>
    <t>Deferred income (current)</t>
  </si>
  <si>
    <t xml:space="preserve">Total Liabilities </t>
  </si>
  <si>
    <t xml:space="preserve">Equity </t>
  </si>
  <si>
    <t>Net Asset</t>
  </si>
  <si>
    <t>INTERIM REPORT FOR THREE MONTHS ENDED MARCH  31, 2026</t>
  </si>
  <si>
    <r>
      <rPr>
        <b/>
        <sz val="11"/>
        <rFont val="Seaford"/>
      </rPr>
      <t>Access Holdings Plc:</t>
    </r>
    <r>
      <rPr>
        <sz val="11"/>
        <rFont val="Seaford"/>
      </rPr>
      <t xml:space="preserve"> The Company notified the Exchange of the retirement of Mrs.</t>
    </r>
  </si>
  <si>
    <t>Chizoma Okoli as the Deputy Managing Director, effective April 30, 2026</t>
  </si>
  <si>
    <r>
      <rPr>
        <b/>
        <sz val="11"/>
        <rFont val="Seaford"/>
      </rPr>
      <t>Tripple Gee &amp; Company Plc:</t>
    </r>
    <r>
      <rPr>
        <sz val="11"/>
        <rFont val="Seaford"/>
      </rPr>
      <t xml:space="preserve"> The Company notified the Exchange of the following:</t>
    </r>
  </si>
  <si>
    <t>i</t>
  </si>
  <si>
    <t xml:space="preserve">The retirement of the Company Secretary, Malvine&amp;Company, represented by Mrs. </t>
  </si>
  <si>
    <t>Adenike Sode effective, April 24, 2026</t>
  </si>
  <si>
    <t>ii</t>
  </si>
  <si>
    <t>The appointment of Miss. Abidemi Muhammed as Company Secretary, effective April</t>
  </si>
  <si>
    <t>24, 2026</t>
  </si>
  <si>
    <r>
      <rPr>
        <b/>
        <sz val="11"/>
        <rFont val="Seaford"/>
      </rPr>
      <t>Seplat Energies Plc:</t>
    </r>
    <r>
      <rPr>
        <sz val="11"/>
        <rFont val="Seaford"/>
      </rPr>
      <t xml:space="preserve"> Proposed Final Dividend: US 5cents; Proposed Bonus: US 4cents;</t>
    </r>
  </si>
  <si>
    <t>Qualification Date: April 30, 2026; Closure Date: May 1, 2026; Payment Date: May 25,</t>
  </si>
  <si>
    <r>
      <rPr>
        <b/>
        <sz val="11"/>
        <rFont val="Seaford"/>
      </rPr>
      <t>Secure Electronic Technology Plc:</t>
    </r>
    <r>
      <rPr>
        <sz val="11"/>
        <rFont val="Seaford"/>
      </rPr>
      <t xml:space="preserve"> The Company notified the Exchange of the appoint-</t>
    </r>
  </si>
  <si>
    <t>ment of Tanzanite Lawfirm, represented by Busiyi Osikanmi as the Company Secretary,</t>
  </si>
  <si>
    <r>
      <rPr>
        <b/>
        <sz val="11"/>
        <rFont val="Seaford"/>
      </rPr>
      <t>Meyer Plc:</t>
    </r>
    <r>
      <rPr>
        <sz val="11"/>
        <rFont val="Seaford"/>
      </rPr>
      <t xml:space="preserve"> Proposed Final Dividend: N0.45k; Proposed Bonus: Nil; Qualification Date</t>
    </r>
  </si>
  <si>
    <t>April 30, 2026; Closure Date: May 1, 2026; Payment Date: May 25, 2026</t>
  </si>
  <si>
    <r>
      <rPr>
        <b/>
        <sz val="11"/>
        <rFont val="Seaford"/>
      </rPr>
      <t>Cadbury Nig. Plc:</t>
    </r>
    <r>
      <rPr>
        <sz val="11"/>
        <rFont val="Seaford"/>
      </rPr>
      <t xml:space="preserve"> The Company notified the Exchange of the resignation of Mrs. Ibukun</t>
    </r>
  </si>
  <si>
    <t>Awosika as Director, effective May 1, 2026</t>
  </si>
  <si>
    <t xml:space="preserve">SEPLAT </t>
  </si>
  <si>
    <t>Market Snapshot - 4/30/2026</t>
  </si>
  <si>
    <t>ROYAL EXCHANGE</t>
  </si>
  <si>
    <t>AUSTIN LAZ</t>
  </si>
  <si>
    <t>BUA CEMENT</t>
  </si>
  <si>
    <t>ALUMINIUM EXTRUSION</t>
  </si>
  <si>
    <t>Investment securities - at a mortised cost</t>
  </si>
  <si>
    <t>Differed tax assets</t>
  </si>
  <si>
    <t>Reinsurance contract liabilities</t>
  </si>
  <si>
    <t>Differed tax asset</t>
  </si>
  <si>
    <t>Current tax receivable</t>
  </si>
  <si>
    <t>Withholdings tax receivables</t>
  </si>
  <si>
    <t>Withholdings tax payables</t>
  </si>
  <si>
    <t>effective April 23,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</si>
</sst>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theme="1"/>
      <name val="Seaford"/>
    </font>
    <font>
      <sz val="9"/>
      <color indexed="81"/>
      <name val="Tahoma"/>
      <charset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589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58" borderId="0" xfId="170" applyFont="1" applyFill="1" applyBorder="1" applyAlignment="1"/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10" fontId="110" fillId="25" borderId="0" xfId="282" applyNumberFormat="1" applyFont="1" applyFill="1" applyBorder="1" applyAlignment="1">
      <alignment horizontal="center"/>
    </xf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168" fontId="104" fillId="62" borderId="28" xfId="34706" applyNumberFormat="1" applyFont="1" applyFill="1" applyBorder="1"/>
    <xf numFmtId="0" fontId="105" fillId="59" borderId="28" xfId="2113" applyNumberFormat="1" applyFont="1" applyFill="1" applyBorder="1" applyAlignment="1">
      <alignment horizontal="center"/>
    </xf>
    <xf numFmtId="168" fontId="105" fillId="62" borderId="34" xfId="34706" applyNumberFormat="1" applyFont="1" applyFill="1" applyBorder="1" applyAlignment="1">
      <alignment horizontal="center"/>
    </xf>
    <xf numFmtId="168" fontId="105" fillId="57" borderId="36" xfId="2113" applyFont="1" applyFill="1" applyBorder="1" applyAlignment="1">
      <alignment horizontal="left"/>
    </xf>
    <xf numFmtId="9" fontId="105" fillId="57" borderId="37" xfId="34707" applyFont="1" applyFill="1" applyBorder="1" applyAlignment="1">
      <alignment horizontal="center"/>
    </xf>
    <xf numFmtId="0" fontId="105" fillId="25" borderId="28" xfId="34708" applyFont="1" applyFill="1" applyBorder="1" applyAlignment="1">
      <alignment horizontal="center"/>
    </xf>
    <xf numFmtId="43" fontId="104" fillId="57" borderId="36" xfId="2121" applyFont="1" applyFill="1" applyBorder="1" applyAlignment="1">
      <alignment horizontal="center"/>
    </xf>
    <xf numFmtId="9" fontId="105" fillId="57" borderId="34" xfId="34709" applyFont="1" applyFill="1" applyBorder="1" applyAlignment="1">
      <alignment horizontal="center"/>
    </xf>
    <xf numFmtId="9" fontId="105" fillId="57" borderId="37" xfId="34709" applyFont="1" applyFill="1" applyBorder="1" applyAlignment="1">
      <alignment horizontal="center"/>
    </xf>
    <xf numFmtId="38" fontId="104" fillId="63" borderId="37" xfId="34630" applyNumberFormat="1" applyFont="1" applyFill="1" applyBorder="1" applyAlignment="1">
      <alignment horizontal="center"/>
    </xf>
    <xf numFmtId="9" fontId="105" fillId="57" borderId="39" xfId="34709" applyFont="1" applyFill="1" applyBorder="1" applyAlignment="1">
      <alignment horizontal="center"/>
    </xf>
    <xf numFmtId="38" fontId="105" fillId="57" borderId="36" xfId="2121" applyNumberFormat="1" applyFont="1" applyFill="1" applyBorder="1" applyAlignment="1">
      <alignment horizontal="center"/>
    </xf>
    <xf numFmtId="38" fontId="104" fillId="57" borderId="36" xfId="2121" applyNumberFormat="1" applyFont="1" applyFill="1" applyBorder="1" applyAlignment="1">
      <alignment horizontal="center"/>
    </xf>
    <xf numFmtId="9" fontId="104" fillId="57" borderId="37" xfId="34709" applyFont="1" applyFill="1" applyBorder="1" applyAlignment="1">
      <alignment horizontal="center"/>
    </xf>
    <xf numFmtId="38" fontId="105" fillId="57" borderId="38" xfId="2121" applyNumberFormat="1" applyFont="1" applyFill="1" applyBorder="1" applyAlignment="1">
      <alignment horizontal="center"/>
    </xf>
    <xf numFmtId="168" fontId="105" fillId="62" borderId="31" xfId="34706" applyNumberFormat="1" applyFont="1" applyFill="1" applyBorder="1" applyAlignment="1">
      <alignment horizontal="center"/>
    </xf>
    <xf numFmtId="168" fontId="105" fillId="62" borderId="35" xfId="34706" applyNumberFormat="1" applyFont="1" applyFill="1" applyBorder="1" applyAlignment="1">
      <alignment horizontal="center"/>
    </xf>
    <xf numFmtId="168" fontId="104" fillId="62" borderId="36" xfId="34706" applyNumberFormat="1" applyFont="1" applyFill="1" applyBorder="1"/>
    <xf numFmtId="168" fontId="105" fillId="62" borderId="37" xfId="34706" applyNumberFormat="1" applyFont="1" applyFill="1" applyBorder="1" applyAlignment="1">
      <alignment horizontal="center"/>
    </xf>
    <xf numFmtId="168" fontId="105" fillId="63" borderId="34" xfId="34706" applyNumberFormat="1" applyFont="1" applyFill="1" applyBorder="1"/>
    <xf numFmtId="2" fontId="105" fillId="63" borderId="34" xfId="34706" applyNumberFormat="1" applyFont="1" applyFill="1" applyBorder="1" applyAlignment="1">
      <alignment horizontal="right"/>
    </xf>
    <xf numFmtId="9" fontId="105" fillId="63" borderId="30" xfId="34709" applyFont="1" applyFill="1" applyBorder="1" applyAlignment="1">
      <alignment horizontal="center"/>
    </xf>
    <xf numFmtId="168" fontId="105" fillId="63" borderId="37" xfId="34706" applyNumberFormat="1" applyFont="1" applyFill="1" applyBorder="1"/>
    <xf numFmtId="9" fontId="105" fillId="63" borderId="40" xfId="34709" applyFont="1" applyFill="1" applyBorder="1" applyAlignment="1">
      <alignment horizontal="center"/>
    </xf>
    <xf numFmtId="168" fontId="104" fillId="63" borderId="37" xfId="34706" applyNumberFormat="1" applyFont="1" applyFill="1" applyBorder="1"/>
    <xf numFmtId="9" fontId="105" fillId="63" borderId="39" xfId="34709" applyFont="1" applyFill="1" applyBorder="1" applyAlignment="1">
      <alignment horizontal="center"/>
    </xf>
    <xf numFmtId="168" fontId="105" fillId="63" borderId="38" xfId="34706" applyNumberFormat="1" applyFont="1" applyFill="1" applyBorder="1" applyAlignment="1">
      <alignment horizontal="left"/>
    </xf>
    <xf numFmtId="9" fontId="105" fillId="63" borderId="34" xfId="34709" applyFont="1" applyFill="1" applyBorder="1" applyAlignment="1">
      <alignment horizontal="center"/>
    </xf>
    <xf numFmtId="168" fontId="105" fillId="63" borderId="36" xfId="34706" applyNumberFormat="1" applyFont="1" applyFill="1" applyBorder="1" applyAlignment="1">
      <alignment horizontal="left"/>
    </xf>
    <xf numFmtId="9" fontId="105" fillId="63" borderId="37" xfId="34709" applyFont="1" applyFill="1" applyBorder="1" applyAlignment="1">
      <alignment horizontal="center"/>
    </xf>
    <xf numFmtId="168" fontId="104" fillId="63" borderId="36" xfId="34706" applyNumberFormat="1" applyFont="1" applyFill="1" applyBorder="1" applyAlignment="1">
      <alignment horizontal="left"/>
    </xf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6" fillId="24" borderId="0" xfId="34706" applyFont="1" applyFill="1" applyAlignment="1">
      <alignment horizontal="center"/>
    </xf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0" fontId="105" fillId="25" borderId="34" xfId="34706" applyFont="1" applyFill="1" applyBorder="1" applyAlignment="1">
      <alignment horizontal="center"/>
    </xf>
    <xf numFmtId="0" fontId="105" fillId="25" borderId="31" xfId="34706" applyFont="1" applyFill="1" applyBorder="1" applyAlignment="1">
      <alignment horizontal="center"/>
    </xf>
    <xf numFmtId="0" fontId="105" fillId="25" borderId="35" xfId="34706" applyFont="1" applyFill="1" applyBorder="1" applyAlignment="1">
      <alignment horizontal="center"/>
    </xf>
    <xf numFmtId="0" fontId="104" fillId="25" borderId="28" xfId="34706" applyFont="1" applyFill="1" applyBorder="1"/>
    <xf numFmtId="0" fontId="105" fillId="25" borderId="34" xfId="34701" applyFont="1" applyFill="1" applyBorder="1" applyAlignment="1">
      <alignment horizontal="center"/>
    </xf>
    <xf numFmtId="0" fontId="104" fillId="25" borderId="31" xfId="34706" applyFont="1" applyFill="1" applyBorder="1"/>
    <xf numFmtId="0" fontId="105" fillId="57" borderId="34" xfId="34706" applyFont="1" applyFill="1" applyBorder="1"/>
    <xf numFmtId="0" fontId="105" fillId="57" borderId="37" xfId="34706" applyFont="1" applyFill="1" applyBorder="1"/>
    <xf numFmtId="0" fontId="104" fillId="57" borderId="37" xfId="34706" applyFont="1" applyFill="1" applyBorder="1"/>
    <xf numFmtId="0" fontId="105" fillId="57" borderId="38" xfId="34706" applyFont="1" applyFill="1" applyBorder="1" applyAlignment="1">
      <alignment horizontal="left"/>
    </xf>
    <xf numFmtId="0" fontId="105" fillId="57" borderId="36" xfId="34706" applyFont="1" applyFill="1" applyBorder="1" applyAlignment="1">
      <alignment horizontal="left"/>
    </xf>
    <xf numFmtId="0" fontId="104" fillId="57" borderId="36" xfId="34706" applyFont="1" applyFill="1" applyBorder="1" applyAlignment="1">
      <alignment horizontal="left"/>
    </xf>
    <xf numFmtId="168" fontId="122" fillId="64" borderId="31" xfId="34637" applyNumberFormat="1" applyFont="1" applyFill="1" applyBorder="1" applyAlignment="1">
      <alignment horizontal="center" vertical="center"/>
    </xf>
    <xf numFmtId="168" fontId="105" fillId="25" borderId="31" xfId="0" applyNumberFormat="1" applyFont="1" applyFill="1" applyBorder="1" applyAlignment="1">
      <alignment horizontal="center"/>
    </xf>
    <xf numFmtId="168" fontId="123" fillId="64" borderId="36" xfId="34637" applyNumberFormat="1" applyFont="1" applyFill="1" applyBorder="1" applyAlignment="1">
      <alignment vertical="center"/>
    </xf>
    <xf numFmtId="0" fontId="122" fillId="66" borderId="36" xfId="34637" applyNumberFormat="1" applyFont="1" applyFill="1" applyBorder="1" applyAlignment="1">
      <alignment horizontal="center" vertical="center"/>
    </xf>
    <xf numFmtId="168" fontId="104" fillId="64" borderId="37" xfId="34637" applyNumberFormat="1" applyFont="1" applyFill="1" applyBorder="1" applyAlignment="1"/>
    <xf numFmtId="168" fontId="104" fillId="25" borderId="28" xfId="0" applyNumberFormat="1" applyFont="1" applyFill="1" applyBorder="1"/>
    <xf numFmtId="168" fontId="105" fillId="25" borderId="34" xfId="0" applyNumberFormat="1" applyFont="1" applyFill="1" applyBorder="1" applyAlignment="1">
      <alignment horizontal="center"/>
    </xf>
    <xf numFmtId="168" fontId="123" fillId="64" borderId="31" xfId="34637" applyNumberFormat="1" applyFont="1" applyFill="1" applyBorder="1" applyAlignment="1">
      <alignment vertical="center"/>
    </xf>
    <xf numFmtId="168" fontId="122" fillId="64" borderId="36" xfId="34637" applyNumberFormat="1" applyFont="1" applyFill="1" applyBorder="1" applyAlignment="1">
      <alignment horizontal="center" vertical="center"/>
    </xf>
    <xf numFmtId="168" fontId="104" fillId="64" borderId="35" xfId="34637" applyNumberFormat="1" applyFont="1" applyFill="1" applyBorder="1" applyAlignment="1"/>
    <xf numFmtId="168" fontId="104" fillId="25" borderId="31" xfId="0" applyNumberFormat="1" applyFont="1" applyFill="1" applyBorder="1"/>
    <xf numFmtId="168" fontId="105" fillId="25" borderId="35" xfId="0" applyNumberFormat="1" applyFont="1" applyFill="1" applyBorder="1" applyAlignment="1">
      <alignment horizontal="center"/>
    </xf>
    <xf numFmtId="168" fontId="123" fillId="65" borderId="28" xfId="34637" applyNumberFormat="1" applyFont="1" applyFill="1" applyBorder="1" applyAlignment="1">
      <alignment vertical="center"/>
    </xf>
    <xf numFmtId="168" fontId="104" fillId="65" borderId="34" xfId="34637" applyNumberFormat="1" applyFont="1" applyFill="1" applyBorder="1" applyAlignment="1"/>
    <xf numFmtId="168" fontId="104" fillId="65" borderId="40" xfId="34637" applyNumberFormat="1" applyFont="1" applyFill="1" applyBorder="1" applyAlignment="1"/>
    <xf numFmtId="168" fontId="105" fillId="57" borderId="34" xfId="0" applyNumberFormat="1" applyFont="1" applyFill="1" applyBorder="1"/>
    <xf numFmtId="43" fontId="104" fillId="57" borderId="36" xfId="12730" applyFont="1" applyFill="1" applyBorder="1" applyAlignment="1">
      <alignment horizontal="center"/>
    </xf>
    <xf numFmtId="9" fontId="105" fillId="57" borderId="34" xfId="34707" applyFont="1" applyFill="1" applyBorder="1" applyAlignment="1">
      <alignment horizontal="center"/>
    </xf>
    <xf numFmtId="168" fontId="122" fillId="65" borderId="36" xfId="34637" applyNumberFormat="1" applyFont="1" applyFill="1" applyBorder="1" applyAlignment="1">
      <alignment vertical="center"/>
    </xf>
    <xf numFmtId="38" fontId="122" fillId="65" borderId="37" xfId="34637" applyNumberFormat="1" applyFont="1" applyFill="1" applyBorder="1" applyAlignment="1">
      <alignment horizontal="center" vertical="center"/>
    </xf>
    <xf numFmtId="9" fontId="122" fillId="65" borderId="37" xfId="34637" applyNumberFormat="1" applyFont="1" applyFill="1" applyBorder="1" applyAlignment="1">
      <alignment horizontal="center" vertical="center"/>
    </xf>
    <xf numFmtId="168" fontId="105" fillId="57" borderId="37" xfId="0" applyNumberFormat="1" applyFont="1" applyFill="1" applyBorder="1" applyAlignment="1">
      <alignment horizontal="left" vertical="top"/>
    </xf>
    <xf numFmtId="38" fontId="105" fillId="57" borderId="36" xfId="12730" applyNumberFormat="1" applyFont="1" applyFill="1" applyBorder="1" applyAlignment="1">
      <alignment horizontal="center"/>
    </xf>
    <xf numFmtId="38" fontId="122" fillId="65" borderId="0" xfId="34637" applyNumberFormat="1" applyFont="1" applyFill="1" applyBorder="1" applyAlignment="1">
      <alignment horizontal="center" vertical="center"/>
    </xf>
    <xf numFmtId="168" fontId="104" fillId="57" borderId="37" xfId="0" applyNumberFormat="1" applyFont="1" applyFill="1" applyBorder="1" applyAlignment="1">
      <alignment horizontal="left" vertical="top"/>
    </xf>
    <xf numFmtId="38" fontId="104" fillId="57" borderId="36" xfId="12730" applyNumberFormat="1" applyFont="1" applyFill="1" applyBorder="1" applyAlignment="1">
      <alignment horizontal="center"/>
    </xf>
    <xf numFmtId="168" fontId="123" fillId="65" borderId="36" xfId="34637" applyNumberFormat="1" applyFont="1" applyFill="1" applyBorder="1" applyAlignment="1">
      <alignment vertical="center"/>
    </xf>
    <xf numFmtId="38" fontId="123" fillId="65" borderId="37" xfId="34637" applyNumberFormat="1" applyFont="1" applyFill="1" applyBorder="1" applyAlignment="1">
      <alignment horizontal="center" vertical="center"/>
    </xf>
    <xf numFmtId="38" fontId="123" fillId="65" borderId="0" xfId="34637" applyNumberFormat="1" applyFont="1" applyFill="1" applyBorder="1" applyAlignment="1">
      <alignment horizontal="center" vertical="center"/>
    </xf>
    <xf numFmtId="9" fontId="123" fillId="65" borderId="37" xfId="34637" applyNumberFormat="1" applyFont="1" applyFill="1" applyBorder="1" applyAlignment="1">
      <alignment horizontal="center" vertical="center"/>
    </xf>
    <xf numFmtId="168" fontId="105" fillId="24" borderId="37" xfId="0" applyNumberFormat="1" applyFont="1" applyFill="1" applyBorder="1" applyAlignment="1">
      <alignment horizontal="left" vertical="top"/>
    </xf>
    <xf numFmtId="168" fontId="122" fillId="65" borderId="35" xfId="34637" applyNumberFormat="1" applyFont="1" applyFill="1" applyBorder="1" applyAlignment="1">
      <alignment vertical="center"/>
    </xf>
    <xf numFmtId="38" fontId="122" fillId="65" borderId="38" xfId="34637" applyNumberFormat="1" applyFont="1" applyFill="1" applyBorder="1" applyAlignment="1">
      <alignment horizontal="center" vertical="center"/>
    </xf>
    <xf numFmtId="9" fontId="122" fillId="65" borderId="39" xfId="34637" applyNumberFormat="1" applyFont="1" applyFill="1" applyBorder="1" applyAlignment="1">
      <alignment horizontal="center" vertical="center"/>
    </xf>
    <xf numFmtId="168" fontId="122" fillId="65" borderId="31" xfId="34637" applyNumberFormat="1" applyFont="1" applyFill="1" applyBorder="1" applyAlignment="1">
      <alignment vertical="center"/>
    </xf>
    <xf numFmtId="38" fontId="105" fillId="65" borderId="36" xfId="34637" applyNumberFormat="1" applyFont="1" applyFill="1" applyBorder="1" applyAlignment="1">
      <alignment horizontal="center"/>
    </xf>
    <xf numFmtId="9" fontId="104" fillId="65" borderId="37" xfId="34637" applyNumberFormat="1" applyFont="1" applyFill="1" applyBorder="1" applyAlignment="1"/>
    <xf numFmtId="38" fontId="105" fillId="57" borderId="38" xfId="12730" applyNumberFormat="1" applyFont="1" applyFill="1" applyBorder="1" applyAlignment="1">
      <alignment horizontal="center"/>
    </xf>
    <xf numFmtId="9" fontId="105" fillId="57" borderId="39" xfId="34707" applyFont="1" applyFill="1" applyBorder="1" applyAlignment="1">
      <alignment horizontal="center"/>
    </xf>
    <xf numFmtId="168" fontId="105" fillId="24" borderId="38" xfId="0" applyNumberFormat="1" applyFont="1" applyFill="1" applyBorder="1" applyAlignment="1">
      <alignment horizontal="left"/>
    </xf>
    <xf numFmtId="38" fontId="123" fillId="65" borderId="36" xfId="34637" applyNumberFormat="1" applyFont="1" applyFill="1" applyBorder="1" applyAlignment="1">
      <alignment horizontal="center" vertical="center"/>
    </xf>
    <xf numFmtId="0" fontId="105" fillId="57" borderId="36" xfId="34708" applyFont="1" applyFill="1" applyBorder="1" applyAlignment="1">
      <alignment horizontal="left"/>
    </xf>
    <xf numFmtId="38" fontId="104" fillId="57" borderId="37" xfId="12730" applyNumberFormat="1" applyFont="1" applyFill="1" applyBorder="1" applyAlignment="1">
      <alignment horizontal="center"/>
    </xf>
    <xf numFmtId="9" fontId="105" fillId="57" borderId="40" xfId="34707" applyFont="1" applyFill="1" applyBorder="1" applyAlignment="1">
      <alignment horizontal="center"/>
    </xf>
    <xf numFmtId="0" fontId="104" fillId="57" borderId="36" xfId="34708" applyFont="1" applyFill="1" applyBorder="1" applyAlignment="1">
      <alignment horizontal="left"/>
    </xf>
    <xf numFmtId="9" fontId="104" fillId="57" borderId="40" xfId="34707" applyFont="1" applyFill="1" applyBorder="1" applyAlignment="1">
      <alignment horizontal="center"/>
    </xf>
    <xf numFmtId="38" fontId="105" fillId="57" borderId="37" xfId="12730" applyNumberFormat="1" applyFont="1" applyFill="1" applyBorder="1" applyAlignment="1">
      <alignment horizontal="center"/>
    </xf>
    <xf numFmtId="38" fontId="122" fillId="65" borderId="36" xfId="34637" applyNumberFormat="1" applyFont="1" applyFill="1" applyBorder="1" applyAlignment="1">
      <alignment horizontal="center" vertical="center"/>
    </xf>
    <xf numFmtId="38" fontId="104" fillId="65" borderId="36" xfId="34637" applyNumberFormat="1" applyFont="1" applyFill="1" applyBorder="1" applyAlignment="1"/>
    <xf numFmtId="9" fontId="123" fillId="65" borderId="40" xfId="34637" applyNumberFormat="1" applyFont="1" applyFill="1" applyBorder="1" applyAlignment="1">
      <alignment horizontal="center" vertical="center"/>
    </xf>
    <xf numFmtId="9" fontId="122" fillId="65" borderId="40" xfId="34637" applyNumberFormat="1" applyFont="1" applyFill="1" applyBorder="1" applyAlignment="1">
      <alignment horizontal="center" vertical="center"/>
    </xf>
    <xf numFmtId="38" fontId="104" fillId="65" borderId="37" xfId="34637" applyNumberFormat="1" applyFont="1" applyFill="1" applyBorder="1" applyAlignment="1"/>
    <xf numFmtId="9" fontId="104" fillId="65" borderId="40" xfId="34637" applyNumberFormat="1" applyFont="1" applyFill="1" applyBorder="1" applyAlignment="1"/>
    <xf numFmtId="168" fontId="122" fillId="65" borderId="38" xfId="34637" applyNumberFormat="1" applyFont="1" applyFill="1" applyBorder="1" applyAlignment="1">
      <alignment horizontal="justify" vertical="center"/>
    </xf>
    <xf numFmtId="38" fontId="122" fillId="65" borderId="39" xfId="34637" applyNumberFormat="1" applyFont="1" applyFill="1" applyBorder="1" applyAlignment="1">
      <alignment horizontal="center" vertical="center"/>
    </xf>
    <xf numFmtId="9" fontId="122" fillId="65" borderId="43" xfId="34637" applyNumberFormat="1" applyFont="1" applyFill="1" applyBorder="1" applyAlignment="1">
      <alignment horizontal="center" vertical="center"/>
    </xf>
    <xf numFmtId="0" fontId="105" fillId="62" borderId="28" xfId="34710" applyFont="1" applyFill="1" applyBorder="1" applyAlignment="1">
      <alignment horizontal="center"/>
    </xf>
    <xf numFmtId="0" fontId="105" fillId="62" borderId="31" xfId="34710" applyFont="1" applyFill="1" applyBorder="1" applyAlignment="1">
      <alignment horizontal="center"/>
    </xf>
    <xf numFmtId="0" fontId="104" fillId="62" borderId="28" xfId="34710" applyFont="1" applyFill="1" applyBorder="1"/>
    <xf numFmtId="0" fontId="105" fillId="62" borderId="34" xfId="34710" applyFont="1" applyFill="1" applyBorder="1" applyAlignment="1">
      <alignment horizontal="center"/>
    </xf>
    <xf numFmtId="0" fontId="104" fillId="62" borderId="31" xfId="34710" applyFont="1" applyFill="1" applyBorder="1"/>
    <xf numFmtId="0" fontId="105" fillId="62" borderId="35" xfId="34710" applyFont="1" applyFill="1" applyBorder="1" applyAlignment="1">
      <alignment horizontal="center"/>
    </xf>
    <xf numFmtId="0" fontId="105" fillId="63" borderId="28" xfId="34710" applyFont="1" applyFill="1" applyBorder="1"/>
    <xf numFmtId="164" fontId="104" fillId="63" borderId="34" xfId="34630" applyFont="1" applyFill="1" applyBorder="1" applyAlignment="1">
      <alignment horizontal="center"/>
    </xf>
    <xf numFmtId="9" fontId="105" fillId="63" borderId="34" xfId="34711" applyFont="1" applyFill="1" applyBorder="1" applyAlignment="1">
      <alignment horizontal="center"/>
    </xf>
    <xf numFmtId="0" fontId="105" fillId="63" borderId="36" xfId="34710" applyFont="1" applyFill="1" applyBorder="1"/>
    <xf numFmtId="38" fontId="105" fillId="63" borderId="37" xfId="34630" applyNumberFormat="1" applyFont="1" applyFill="1" applyBorder="1" applyAlignment="1">
      <alignment horizontal="center"/>
    </xf>
    <xf numFmtId="9" fontId="105" fillId="63" borderId="37" xfId="34711" applyFont="1" applyFill="1" applyBorder="1" applyAlignment="1">
      <alignment horizontal="center"/>
    </xf>
    <xf numFmtId="0" fontId="104" fillId="63" borderId="36" xfId="34710" applyFont="1" applyFill="1" applyBorder="1"/>
    <xf numFmtId="38" fontId="105" fillId="63" borderId="38" xfId="34630" applyNumberFormat="1" applyFont="1" applyFill="1" applyBorder="1" applyAlignment="1">
      <alignment horizontal="center"/>
    </xf>
    <xf numFmtId="9" fontId="105" fillId="63" borderId="39" xfId="34711" applyFont="1" applyFill="1" applyBorder="1" applyAlignment="1">
      <alignment horizontal="center"/>
    </xf>
    <xf numFmtId="0" fontId="105" fillId="63" borderId="38" xfId="34710" applyFont="1" applyFill="1" applyBorder="1" applyAlignment="1">
      <alignment horizontal="left"/>
    </xf>
    <xf numFmtId="38" fontId="105" fillId="63" borderId="36" xfId="34630" applyNumberFormat="1" applyFont="1" applyFill="1" applyBorder="1" applyAlignment="1">
      <alignment horizontal="center"/>
    </xf>
    <xf numFmtId="0" fontId="105" fillId="63" borderId="36" xfId="34710" applyFont="1" applyFill="1" applyBorder="1" applyAlignment="1">
      <alignment horizontal="left"/>
    </xf>
    <xf numFmtId="38" fontId="104" fillId="63" borderId="36" xfId="34630" applyNumberFormat="1" applyFont="1" applyFill="1" applyBorder="1" applyAlignment="1">
      <alignment horizontal="center"/>
    </xf>
    <xf numFmtId="0" fontId="104" fillId="63" borderId="36" xfId="34710" applyFont="1" applyFill="1" applyBorder="1" applyAlignment="1">
      <alignment horizontal="left"/>
    </xf>
    <xf numFmtId="9" fontId="104" fillId="63" borderId="37" xfId="34711" applyFont="1" applyFill="1" applyBorder="1" applyAlignment="1">
      <alignment horizontal="center"/>
    </xf>
    <xf numFmtId="0" fontId="105" fillId="57" borderId="38" xfId="34708" applyFont="1" applyFill="1" applyBorder="1" applyAlignment="1">
      <alignment horizontal="left"/>
    </xf>
    <xf numFmtId="38" fontId="105" fillId="57" borderId="39" xfId="12730" applyNumberFormat="1" applyFont="1" applyFill="1" applyBorder="1" applyAlignment="1">
      <alignment horizontal="center"/>
    </xf>
    <xf numFmtId="9" fontId="105" fillId="57" borderId="43" xfId="34707" applyFont="1" applyFill="1" applyBorder="1" applyAlignment="1">
      <alignment horizontal="center"/>
    </xf>
    <xf numFmtId="168" fontId="104" fillId="62" borderId="28" xfId="34710" applyNumberFormat="1" applyFont="1" applyFill="1" applyBorder="1"/>
    <xf numFmtId="0" fontId="105" fillId="59" borderId="28" xfId="34712" applyFont="1" applyFill="1" applyBorder="1" applyAlignment="1">
      <alignment horizontal="center"/>
    </xf>
    <xf numFmtId="168" fontId="105" fillId="62" borderId="34" xfId="34710" applyNumberFormat="1" applyFont="1" applyFill="1" applyBorder="1" applyAlignment="1">
      <alignment horizontal="center"/>
    </xf>
    <xf numFmtId="168" fontId="105" fillId="61" borderId="31" xfId="34712" applyNumberFormat="1" applyFont="1" applyFill="1" applyBorder="1"/>
    <xf numFmtId="168" fontId="105" fillId="61" borderId="31" xfId="34712" applyNumberFormat="1" applyFont="1" applyFill="1" applyBorder="1" applyAlignment="1">
      <alignment horizontal="center"/>
    </xf>
    <xf numFmtId="168" fontId="105" fillId="61" borderId="35" xfId="34712" applyNumberFormat="1" applyFont="1" applyFill="1" applyBorder="1" applyAlignment="1">
      <alignment horizontal="center"/>
    </xf>
    <xf numFmtId="168" fontId="105" fillId="63" borderId="36" xfId="34712" applyNumberFormat="1" applyFont="1" applyFill="1" applyBorder="1" applyAlignment="1">
      <alignment horizontal="left"/>
    </xf>
    <xf numFmtId="164" fontId="104" fillId="63" borderId="36" xfId="34630" applyFont="1" applyFill="1" applyBorder="1" applyAlignment="1">
      <alignment horizontal="center"/>
    </xf>
    <xf numFmtId="164" fontId="104" fillId="63" borderId="37" xfId="34630" applyFont="1" applyFill="1" applyBorder="1" applyAlignment="1">
      <alignment horizontal="center"/>
    </xf>
    <xf numFmtId="168" fontId="104" fillId="63" borderId="36" xfId="34712" applyNumberFormat="1" applyFont="1" applyFill="1" applyBorder="1" applyAlignment="1">
      <alignment horizontal="left"/>
    </xf>
    <xf numFmtId="38" fontId="105" fillId="63" borderId="39" xfId="34630" applyNumberFormat="1" applyFont="1" applyFill="1" applyBorder="1" applyAlignment="1">
      <alignment horizontal="center"/>
    </xf>
    <xf numFmtId="9" fontId="105" fillId="63" borderId="39" xfId="282" applyFont="1" applyFill="1" applyBorder="1" applyAlignment="1">
      <alignment horizontal="center"/>
    </xf>
    <xf numFmtId="168" fontId="105" fillId="0" borderId="38" xfId="34712" applyNumberFormat="1" applyFont="1" applyBorder="1" applyAlignment="1">
      <alignment horizontal="left"/>
    </xf>
    <xf numFmtId="38" fontId="105" fillId="0" borderId="37" xfId="34630" applyNumberFormat="1" applyFont="1" applyBorder="1" applyAlignment="1">
      <alignment horizontal="center"/>
    </xf>
    <xf numFmtId="168" fontId="105" fillId="59" borderId="28" xfId="537" applyFont="1" applyFill="1" applyBorder="1" applyAlignment="1">
      <alignment horizontal="center"/>
    </xf>
    <xf numFmtId="168" fontId="105" fillId="59" borderId="34" xfId="537" applyFont="1" applyFill="1" applyBorder="1" applyAlignment="1">
      <alignment horizontal="center"/>
    </xf>
    <xf numFmtId="168" fontId="105" fillId="59" borderId="28" xfId="537" applyFont="1" applyFill="1" applyBorder="1"/>
    <xf numFmtId="168" fontId="105" fillId="59" borderId="31" xfId="537" applyFont="1" applyFill="1" applyBorder="1"/>
    <xf numFmtId="168" fontId="105" fillId="59" borderId="31" xfId="537" applyFont="1" applyFill="1" applyBorder="1" applyAlignment="1">
      <alignment horizontal="center"/>
    </xf>
    <xf numFmtId="168" fontId="105" fillId="59" borderId="35" xfId="537" applyFont="1" applyFill="1" applyBorder="1" applyAlignment="1">
      <alignment horizontal="center"/>
    </xf>
    <xf numFmtId="168" fontId="104" fillId="57" borderId="34" xfId="537" applyFont="1" applyFill="1" applyBorder="1"/>
    <xf numFmtId="2" fontId="104" fillId="57" borderId="34" xfId="537" applyNumberFormat="1" applyFont="1" applyFill="1" applyBorder="1" applyAlignment="1">
      <alignment horizontal="right"/>
    </xf>
    <xf numFmtId="9" fontId="104" fillId="57" borderId="30" xfId="34707" applyFont="1" applyFill="1" applyBorder="1" applyAlignment="1">
      <alignment horizontal="center"/>
    </xf>
    <xf numFmtId="168" fontId="105" fillId="57" borderId="37" xfId="537" applyFont="1" applyFill="1" applyBorder="1"/>
    <xf numFmtId="168" fontId="104" fillId="57" borderId="37" xfId="537" applyFont="1" applyFill="1" applyBorder="1"/>
    <xf numFmtId="168" fontId="105" fillId="57" borderId="38" xfId="1064" applyFont="1" applyFill="1" applyBorder="1" applyAlignment="1">
      <alignment horizontal="left"/>
    </xf>
    <xf numFmtId="168" fontId="105" fillId="57" borderId="36" xfId="1064" applyFont="1" applyFill="1" applyBorder="1" applyAlignment="1">
      <alignment horizontal="left"/>
    </xf>
    <xf numFmtId="168" fontId="104" fillId="57" borderId="36" xfId="1064" applyFont="1" applyFill="1" applyBorder="1" applyAlignment="1">
      <alignment horizontal="left"/>
    </xf>
    <xf numFmtId="168" fontId="105" fillId="0" borderId="38" xfId="34712" applyNumberFormat="1" applyFont="1" applyBorder="1" applyAlignment="1">
      <alignment horizontal="justify"/>
    </xf>
    <xf numFmtId="38" fontId="105" fillId="0" borderId="39" xfId="34630" applyNumberFormat="1" applyFont="1" applyBorder="1" applyAlignment="1">
      <alignment horizontal="center"/>
    </xf>
    <xf numFmtId="168" fontId="105" fillId="57" borderId="38" xfId="1064" applyFont="1" applyFill="1" applyBorder="1" applyAlignment="1">
      <alignment horizontal="justify"/>
    </xf>
    <xf numFmtId="0" fontId="105" fillId="59" borderId="28" xfId="34702" applyFont="1" applyFill="1" applyBorder="1" applyAlignment="1">
      <alignment horizontal="center"/>
    </xf>
    <xf numFmtId="168" fontId="105" fillId="61" borderId="31" xfId="34702" applyNumberFormat="1" applyFont="1" applyFill="1" applyBorder="1"/>
    <xf numFmtId="168" fontId="105" fillId="61" borderId="31" xfId="34702" applyNumberFormat="1" applyFont="1" applyFill="1" applyBorder="1" applyAlignment="1">
      <alignment horizontal="center"/>
    </xf>
    <xf numFmtId="168" fontId="105" fillId="61" borderId="35" xfId="34702" applyNumberFormat="1" applyFont="1" applyFill="1" applyBorder="1" applyAlignment="1">
      <alignment horizontal="center"/>
    </xf>
    <xf numFmtId="0" fontId="105" fillId="24" borderId="37" xfId="34701" applyFont="1" applyFill="1" applyBorder="1"/>
    <xf numFmtId="38" fontId="105" fillId="57" borderId="40" xfId="2377" applyNumberFormat="1" applyFont="1" applyFill="1" applyBorder="1" applyAlignment="1">
      <alignment horizontal="center"/>
    </xf>
    <xf numFmtId="0" fontId="104" fillId="24" borderId="37" xfId="34701" applyFont="1" applyFill="1" applyBorder="1"/>
    <xf numFmtId="38" fontId="104" fillId="57" borderId="40" xfId="2377" applyNumberFormat="1" applyFont="1" applyFill="1" applyBorder="1" applyAlignment="1">
      <alignment horizontal="center"/>
    </xf>
    <xf numFmtId="38" fontId="105" fillId="57" borderId="37" xfId="2121" applyNumberFormat="1" applyFont="1" applyFill="1" applyBorder="1" applyAlignment="1">
      <alignment horizontal="center"/>
    </xf>
    <xf numFmtId="38" fontId="104" fillId="24" borderId="37" xfId="2121" applyNumberFormat="1" applyFont="1" applyFill="1" applyBorder="1" applyAlignment="1">
      <alignment horizontal="center"/>
    </xf>
    <xf numFmtId="0" fontId="105" fillId="57" borderId="37" xfId="34701" applyFont="1" applyFill="1" applyBorder="1"/>
    <xf numFmtId="38" fontId="105" fillId="57" borderId="39" xfId="2121" applyNumberFormat="1" applyFont="1" applyFill="1" applyBorder="1" applyAlignment="1">
      <alignment horizontal="center"/>
    </xf>
    <xf numFmtId="9" fontId="105" fillId="24" borderId="39" xfId="34709" applyFont="1" applyFill="1" applyBorder="1" applyAlignment="1">
      <alignment horizontal="center"/>
    </xf>
    <xf numFmtId="0" fontId="105" fillId="24" borderId="39" xfId="34701" applyFont="1" applyFill="1" applyBorder="1" applyAlignment="1">
      <alignment horizontal="left"/>
    </xf>
    <xf numFmtId="0" fontId="105" fillId="24" borderId="36" xfId="0" applyFont="1" applyFill="1" applyBorder="1" applyAlignment="1">
      <alignment horizontal="left"/>
    </xf>
    <xf numFmtId="9" fontId="105" fillId="24" borderId="37" xfId="34709" applyFont="1" applyFill="1" applyBorder="1" applyAlignment="1">
      <alignment horizontal="center"/>
    </xf>
    <xf numFmtId="0" fontId="104" fillId="57" borderId="36" xfId="0" applyFont="1" applyFill="1" applyBorder="1" applyAlignment="1">
      <alignment horizontal="left"/>
    </xf>
    <xf numFmtId="38" fontId="104" fillId="57" borderId="37" xfId="2121" applyNumberFormat="1" applyFont="1" applyFill="1" applyBorder="1" applyAlignment="1">
      <alignment horizontal="center"/>
    </xf>
    <xf numFmtId="9" fontId="104" fillId="24" borderId="37" xfId="34709" applyFont="1" applyFill="1" applyBorder="1" applyAlignment="1">
      <alignment horizontal="center"/>
    </xf>
    <xf numFmtId="0" fontId="105" fillId="57" borderId="36" xfId="0" applyFont="1" applyFill="1" applyBorder="1" applyAlignment="1">
      <alignment horizontal="left"/>
    </xf>
    <xf numFmtId="0" fontId="105" fillId="24" borderId="38" xfId="0" applyFont="1" applyFill="1" applyBorder="1" applyAlignment="1">
      <alignment horizontal="justify"/>
    </xf>
    <xf numFmtId="0" fontId="105" fillId="59" borderId="28" xfId="0" applyFont="1" applyFill="1" applyBorder="1" applyAlignment="1">
      <alignment horizontal="center"/>
    </xf>
    <xf numFmtId="0" fontId="105" fillId="59" borderId="31" xfId="34701" applyFont="1" applyFill="1" applyBorder="1"/>
    <xf numFmtId="0" fontId="105" fillId="59" borderId="31" xfId="34701" applyFont="1" applyFill="1" applyBorder="1" applyAlignment="1">
      <alignment horizontal="center"/>
    </xf>
    <xf numFmtId="0" fontId="105" fillId="59" borderId="35" xfId="34701" applyFont="1" applyFill="1" applyBorder="1" applyAlignment="1">
      <alignment horizontal="center"/>
    </xf>
    <xf numFmtId="43" fontId="104" fillId="24" borderId="37" xfId="34704" applyFont="1" applyFill="1" applyBorder="1" applyAlignment="1">
      <alignment horizontal="center"/>
    </xf>
    <xf numFmtId="9" fontId="105" fillId="57" borderId="30" xfId="34709" applyFont="1" applyFill="1" applyBorder="1" applyAlignment="1">
      <alignment horizontal="center"/>
    </xf>
    <xf numFmtId="168" fontId="105" fillId="57" borderId="37" xfId="0" applyNumberFormat="1" applyFont="1" applyFill="1" applyBorder="1"/>
    <xf numFmtId="38" fontId="105" fillId="24" borderId="37" xfId="34704" applyNumberFormat="1" applyFont="1" applyFill="1" applyBorder="1" applyAlignment="1">
      <alignment horizontal="center"/>
    </xf>
    <xf numFmtId="9" fontId="105" fillId="57" borderId="40" xfId="34709" applyFont="1" applyFill="1" applyBorder="1" applyAlignment="1">
      <alignment horizontal="center"/>
    </xf>
    <xf numFmtId="168" fontId="104" fillId="57" borderId="37" xfId="0" applyNumberFormat="1" applyFont="1" applyFill="1" applyBorder="1"/>
    <xf numFmtId="38" fontId="104" fillId="24" borderId="37" xfId="34704" applyNumberFormat="1" applyFont="1" applyFill="1" applyBorder="1" applyAlignment="1">
      <alignment horizontal="center"/>
    </xf>
    <xf numFmtId="38" fontId="105" fillId="24" borderId="39" xfId="34704" applyNumberFormat="1" applyFont="1" applyFill="1" applyBorder="1" applyAlignment="1">
      <alignment horizontal="center"/>
    </xf>
    <xf numFmtId="9" fontId="105" fillId="57" borderId="43" xfId="34709" applyFont="1" applyFill="1" applyBorder="1" applyAlignment="1">
      <alignment horizontal="center"/>
    </xf>
    <xf numFmtId="168" fontId="105" fillId="57" borderId="38" xfId="0" applyNumberFormat="1" applyFont="1" applyFill="1" applyBorder="1" applyAlignment="1">
      <alignment horizontal="left"/>
    </xf>
    <xf numFmtId="168" fontId="105" fillId="57" borderId="36" xfId="0" applyNumberFormat="1" applyFont="1" applyFill="1" applyBorder="1" applyAlignment="1">
      <alignment horizontal="left"/>
    </xf>
    <xf numFmtId="168" fontId="104" fillId="57" borderId="36" xfId="0" applyNumberFormat="1" applyFont="1" applyFill="1" applyBorder="1" applyAlignment="1">
      <alignment horizontal="left"/>
    </xf>
    <xf numFmtId="9" fontId="104" fillId="57" borderId="40" xfId="34709" applyFont="1" applyFill="1" applyBorder="1" applyAlignment="1">
      <alignment horizontal="center"/>
    </xf>
    <xf numFmtId="168" fontId="104" fillId="24" borderId="37" xfId="0" applyNumberFormat="1" applyFont="1" applyFill="1" applyBorder="1" applyAlignment="1">
      <alignment horizontal="left"/>
    </xf>
    <xf numFmtId="168" fontId="104" fillId="24" borderId="36" xfId="0" applyNumberFormat="1" applyFont="1" applyFill="1" applyBorder="1" applyAlignment="1">
      <alignment horizontal="left"/>
    </xf>
    <xf numFmtId="168" fontId="104" fillId="24" borderId="35" xfId="0" applyNumberFormat="1" applyFont="1" applyFill="1" applyBorder="1" applyAlignment="1">
      <alignment horizontal="left"/>
    </xf>
    <xf numFmtId="168" fontId="105" fillId="57" borderId="38" xfId="0" applyNumberFormat="1" applyFont="1" applyFill="1" applyBorder="1" applyAlignment="1">
      <alignment horizontal="justify"/>
    </xf>
    <xf numFmtId="9" fontId="105" fillId="63" borderId="37" xfId="0" applyNumberFormat="1" applyFont="1" applyFill="1" applyBorder="1" applyAlignment="1">
      <alignment horizontal="center"/>
    </xf>
    <xf numFmtId="9" fontId="105" fillId="63" borderId="39" xfId="0" applyNumberFormat="1" applyFont="1" applyFill="1" applyBorder="1" applyAlignment="1">
      <alignment horizontal="center"/>
    </xf>
    <xf numFmtId="37" fontId="105" fillId="0" borderId="37" xfId="34630" applyNumberFormat="1" applyFont="1" applyBorder="1" applyAlignment="1">
      <alignment horizontal="center"/>
    </xf>
    <xf numFmtId="37" fontId="104" fillId="63" borderId="36" xfId="34630" applyNumberFormat="1" applyFont="1" applyFill="1" applyBorder="1" applyAlignment="1">
      <alignment horizontal="center"/>
    </xf>
    <xf numFmtId="9" fontId="104" fillId="63" borderId="37" xfId="0" applyNumberFormat="1" applyFont="1" applyFill="1" applyBorder="1" applyAlignment="1">
      <alignment horizontal="center"/>
    </xf>
    <xf numFmtId="37" fontId="105" fillId="63" borderId="36" xfId="34630" applyNumberFormat="1" applyFont="1" applyFill="1" applyBorder="1" applyAlignment="1">
      <alignment horizontal="center"/>
    </xf>
    <xf numFmtId="37" fontId="105" fillId="0" borderId="39" xfId="34630" applyNumberFormat="1" applyFont="1" applyBorder="1" applyAlignment="1">
      <alignment horizontal="center"/>
    </xf>
    <xf numFmtId="168" fontId="105" fillId="62" borderId="28" xfId="34706" applyNumberFormat="1" applyFont="1" applyFill="1" applyBorder="1"/>
    <xf numFmtId="168" fontId="105" fillId="62" borderId="31" xfId="34706" applyNumberFormat="1" applyFont="1" applyFill="1" applyBorder="1"/>
    <xf numFmtId="38" fontId="105" fillId="63" borderId="37" xfId="2121" applyNumberFormat="1" applyFont="1" applyFill="1" applyBorder="1" applyAlignment="1">
      <alignment horizontal="center"/>
    </xf>
    <xf numFmtId="38" fontId="104" fillId="63" borderId="37" xfId="2121" applyNumberFormat="1" applyFont="1" applyFill="1" applyBorder="1" applyAlignment="1">
      <alignment horizontal="center"/>
    </xf>
    <xf numFmtId="38" fontId="105" fillId="63" borderId="40" xfId="2121" applyNumberFormat="1" applyFont="1" applyFill="1" applyBorder="1" applyAlignment="1">
      <alignment horizontal="center"/>
    </xf>
    <xf numFmtId="38" fontId="104" fillId="63" borderId="40" xfId="2121" applyNumberFormat="1" applyFont="1" applyFill="1" applyBorder="1" applyAlignment="1">
      <alignment horizontal="center"/>
    </xf>
    <xf numFmtId="38" fontId="105" fillId="63" borderId="39" xfId="2121" applyNumberFormat="1" applyFont="1" applyFill="1" applyBorder="1" applyAlignment="1">
      <alignment horizontal="center"/>
    </xf>
    <xf numFmtId="9" fontId="104" fillId="63" borderId="40" xfId="34709" applyFont="1" applyFill="1" applyBorder="1" applyAlignment="1">
      <alignment horizontal="center"/>
    </xf>
    <xf numFmtId="9" fontId="105" fillId="63" borderId="43" xfId="34709" applyFont="1" applyFill="1" applyBorder="1" applyAlignment="1">
      <alignment horizontal="center"/>
    </xf>
    <xf numFmtId="168" fontId="105" fillId="62" borderId="31" xfId="2120" applyNumberFormat="1" applyFont="1" applyFill="1" applyBorder="1" applyAlignment="1">
      <alignment horizontal="center"/>
    </xf>
    <xf numFmtId="168" fontId="104" fillId="62" borderId="28" xfId="2120" applyNumberFormat="1" applyFont="1" applyFill="1" applyBorder="1"/>
    <xf numFmtId="168" fontId="105" fillId="62" borderId="34" xfId="2120" applyNumberFormat="1" applyFont="1" applyFill="1" applyBorder="1" applyAlignment="1">
      <alignment horizontal="center"/>
    </xf>
    <xf numFmtId="168" fontId="104" fillId="62" borderId="31" xfId="2120" applyNumberFormat="1" applyFont="1" applyFill="1" applyBorder="1"/>
    <xf numFmtId="168" fontId="105" fillId="62" borderId="35" xfId="2120" applyNumberFormat="1" applyFont="1" applyFill="1" applyBorder="1" applyAlignment="1">
      <alignment horizontal="center"/>
    </xf>
    <xf numFmtId="0" fontId="104" fillId="0" borderId="28" xfId="2120" applyFont="1" applyBorder="1"/>
    <xf numFmtId="43" fontId="104" fillId="0" borderId="37" xfId="2121" applyFont="1" applyBorder="1" applyAlignment="1">
      <alignment horizontal="center"/>
    </xf>
    <xf numFmtId="9" fontId="104" fillId="0" borderId="30" xfId="34709" applyFont="1" applyBorder="1" applyAlignment="1">
      <alignment horizontal="center"/>
    </xf>
    <xf numFmtId="0" fontId="105" fillId="24" borderId="37" xfId="2120" applyFont="1" applyFill="1" applyBorder="1"/>
    <xf numFmtId="9" fontId="105" fillId="24" borderId="40" xfId="34709" applyFont="1" applyFill="1" applyBorder="1" applyAlignment="1">
      <alignment horizontal="center"/>
    </xf>
    <xf numFmtId="0" fontId="105" fillId="0" borderId="36" xfId="2120" applyFont="1" applyBorder="1"/>
    <xf numFmtId="38" fontId="105" fillId="0" borderId="37" xfId="2121" applyNumberFormat="1" applyFont="1" applyBorder="1" applyAlignment="1">
      <alignment horizontal="center"/>
    </xf>
    <xf numFmtId="0" fontId="104" fillId="24" borderId="37" xfId="2120" applyFont="1" applyFill="1" applyBorder="1"/>
    <xf numFmtId="38" fontId="104" fillId="0" borderId="37" xfId="2121" applyNumberFormat="1" applyFont="1" applyBorder="1" applyAlignment="1">
      <alignment horizontal="center"/>
    </xf>
    <xf numFmtId="9" fontId="105" fillId="24" borderId="43" xfId="34709" applyFont="1" applyFill="1" applyBorder="1" applyAlignment="1">
      <alignment horizontal="center"/>
    </xf>
    <xf numFmtId="0" fontId="105" fillId="0" borderId="39" xfId="2120" applyFont="1" applyBorder="1" applyAlignment="1">
      <alignment horizontal="left"/>
    </xf>
    <xf numFmtId="0" fontId="105" fillId="0" borderId="36" xfId="2120" applyFont="1" applyBorder="1" applyAlignment="1">
      <alignment horizontal="left"/>
    </xf>
    <xf numFmtId="40" fontId="104" fillId="24" borderId="37" xfId="2121" applyNumberFormat="1" applyFont="1" applyFill="1" applyBorder="1" applyAlignment="1">
      <alignment horizontal="right"/>
    </xf>
    <xf numFmtId="168" fontId="104" fillId="24" borderId="36" xfId="540" applyFont="1" applyFill="1" applyBorder="1" applyAlignment="1">
      <alignment horizontal="left"/>
    </xf>
    <xf numFmtId="38" fontId="104" fillId="24" borderId="36" xfId="2121" applyNumberFormat="1" applyFont="1" applyFill="1" applyBorder="1" applyAlignment="1">
      <alignment horizontal="center"/>
    </xf>
    <xf numFmtId="168" fontId="109" fillId="24" borderId="36" xfId="540" applyFont="1" applyFill="1" applyBorder="1" applyAlignment="1">
      <alignment horizontal="left" indent="2"/>
    </xf>
    <xf numFmtId="38" fontId="109" fillId="24" borderId="36" xfId="2121" applyNumberFormat="1" applyFont="1" applyFill="1" applyBorder="1" applyAlignment="1">
      <alignment horizontal="center"/>
    </xf>
    <xf numFmtId="9" fontId="109" fillId="24" borderId="37" xfId="34709" applyFont="1" applyFill="1" applyBorder="1" applyAlignment="1">
      <alignment horizontal="center"/>
    </xf>
    <xf numFmtId="168" fontId="105" fillId="24" borderId="36" xfId="540" applyFont="1" applyFill="1" applyBorder="1" applyAlignment="1">
      <alignment horizontal="left"/>
    </xf>
    <xf numFmtId="38" fontId="105" fillId="24" borderId="36" xfId="2121" applyNumberFormat="1" applyFont="1" applyFill="1" applyBorder="1" applyAlignment="1">
      <alignment horizontal="center"/>
    </xf>
    <xf numFmtId="38" fontId="105" fillId="24" borderId="36" xfId="540" applyNumberFormat="1" applyFont="1" applyFill="1" applyBorder="1" applyAlignment="1">
      <alignment horizontal="center"/>
    </xf>
    <xf numFmtId="38" fontId="105" fillId="24" borderId="37" xfId="2121" applyNumberFormat="1" applyFont="1" applyFill="1" applyBorder="1" applyAlignment="1">
      <alignment horizontal="center"/>
    </xf>
    <xf numFmtId="0" fontId="105" fillId="0" borderId="38" xfId="2120" applyFont="1" applyBorder="1" applyAlignment="1">
      <alignment horizontal="justify"/>
    </xf>
    <xf numFmtId="38" fontId="105" fillId="0" borderId="39" xfId="2121" applyNumberFormat="1" applyFont="1" applyBorder="1" applyAlignment="1">
      <alignment horizontal="center"/>
    </xf>
    <xf numFmtId="168" fontId="104" fillId="62" borderId="31" xfId="34710" applyNumberFormat="1" applyFont="1" applyFill="1" applyBorder="1"/>
    <xf numFmtId="168" fontId="105" fillId="62" borderId="31" xfId="34710" applyNumberFormat="1" applyFont="1" applyFill="1" applyBorder="1" applyAlignment="1">
      <alignment horizontal="center"/>
    </xf>
    <xf numFmtId="168" fontId="105" fillId="62" borderId="35" xfId="34710" applyNumberFormat="1" applyFont="1" applyFill="1" applyBorder="1" applyAlignment="1">
      <alignment horizontal="center"/>
    </xf>
    <xf numFmtId="168" fontId="105" fillId="63" borderId="34" xfId="34710" applyNumberFormat="1" applyFont="1" applyFill="1" applyBorder="1"/>
    <xf numFmtId="2" fontId="105" fillId="63" borderId="34" xfId="34710" applyNumberFormat="1" applyFont="1" applyFill="1" applyBorder="1" applyAlignment="1">
      <alignment horizontal="right"/>
    </xf>
    <xf numFmtId="2" fontId="105" fillId="63" borderId="28" xfId="34710" applyNumberFormat="1" applyFont="1" applyFill="1" applyBorder="1" applyAlignment="1">
      <alignment horizontal="right"/>
    </xf>
    <xf numFmtId="168" fontId="105" fillId="63" borderId="37" xfId="34710" applyNumberFormat="1" applyFont="1" applyFill="1" applyBorder="1"/>
    <xf numFmtId="168" fontId="104" fillId="63" borderId="37" xfId="34710" applyNumberFormat="1" applyFont="1" applyFill="1" applyBorder="1"/>
    <xf numFmtId="168" fontId="105" fillId="63" borderId="35" xfId="34710" applyNumberFormat="1" applyFont="1" applyFill="1" applyBorder="1"/>
    <xf numFmtId="168" fontId="105" fillId="63" borderId="38" xfId="34710" applyNumberFormat="1" applyFont="1" applyFill="1" applyBorder="1" applyAlignment="1">
      <alignment horizontal="left"/>
    </xf>
    <xf numFmtId="40" fontId="105" fillId="63" borderId="36" xfId="34630" applyNumberFormat="1" applyFont="1" applyFill="1" applyBorder="1" applyAlignment="1">
      <alignment horizontal="center"/>
    </xf>
    <xf numFmtId="168" fontId="105" fillId="63" borderId="36" xfId="34710" applyNumberFormat="1" applyFont="1" applyFill="1" applyBorder="1" applyAlignment="1">
      <alignment horizontal="left"/>
    </xf>
    <xf numFmtId="40" fontId="104" fillId="63" borderId="36" xfId="34630" applyNumberFormat="1" applyFont="1" applyFill="1" applyBorder="1" applyAlignment="1">
      <alignment horizontal="center"/>
    </xf>
    <xf numFmtId="168" fontId="104" fillId="63" borderId="36" xfId="34710" applyNumberFormat="1" applyFont="1" applyFill="1" applyBorder="1" applyAlignment="1">
      <alignment horizontal="left"/>
    </xf>
    <xf numFmtId="0" fontId="105" fillId="24" borderId="38" xfId="34713" applyFont="1" applyFill="1" applyBorder="1" applyAlignment="1">
      <alignment horizontal="justify"/>
    </xf>
    <xf numFmtId="38" fontId="105" fillId="24" borderId="39" xfId="34630" applyNumberFormat="1" applyFont="1" applyFill="1" applyBorder="1" applyAlignment="1">
      <alignment horizontal="center"/>
    </xf>
    <xf numFmtId="168" fontId="104" fillId="25" borderId="28" xfId="2113" applyFont="1" applyFill="1" applyBorder="1"/>
    <xf numFmtId="168" fontId="105" fillId="25" borderId="34" xfId="2113" applyFont="1" applyFill="1" applyBorder="1" applyAlignment="1">
      <alignment horizontal="center"/>
    </xf>
    <xf numFmtId="168" fontId="104" fillId="25" borderId="31" xfId="2113" applyFont="1" applyFill="1" applyBorder="1"/>
    <xf numFmtId="168" fontId="105" fillId="25" borderId="31" xfId="2113" applyFont="1" applyFill="1" applyBorder="1" applyAlignment="1">
      <alignment horizontal="center"/>
    </xf>
    <xf numFmtId="168" fontId="105" fillId="25" borderId="35" xfId="2113" applyFont="1" applyFill="1" applyBorder="1" applyAlignment="1">
      <alignment horizontal="center"/>
    </xf>
    <xf numFmtId="168" fontId="105" fillId="57" borderId="34" xfId="2113" applyFont="1" applyFill="1" applyBorder="1"/>
    <xf numFmtId="168" fontId="105" fillId="57" borderId="37" xfId="2113" applyFont="1" applyFill="1" applyBorder="1"/>
    <xf numFmtId="168" fontId="104" fillId="57" borderId="37" xfId="2113" applyFont="1" applyFill="1" applyBorder="1"/>
    <xf numFmtId="168" fontId="105" fillId="57" borderId="38" xfId="2113" applyFont="1" applyFill="1" applyBorder="1" applyAlignment="1">
      <alignment horizontal="left"/>
    </xf>
    <xf numFmtId="165" fontId="105" fillId="57" borderId="36" xfId="2121" applyNumberFormat="1" applyFont="1" applyFill="1" applyBorder="1" applyAlignment="1">
      <alignment horizontal="center"/>
    </xf>
    <xf numFmtId="165" fontId="104" fillId="57" borderId="36" xfId="2121" applyNumberFormat="1" applyFont="1" applyFill="1" applyBorder="1" applyAlignment="1">
      <alignment horizontal="center"/>
    </xf>
    <xf numFmtId="168" fontId="104" fillId="57" borderId="36" xfId="2113" applyFont="1" applyFill="1" applyBorder="1" applyAlignment="1">
      <alignment horizontal="left"/>
    </xf>
    <xf numFmtId="0" fontId="105" fillId="24" borderId="38" xfId="34701" applyFont="1" applyFill="1" applyBorder="1" applyAlignment="1">
      <alignment horizontal="justify"/>
    </xf>
    <xf numFmtId="168" fontId="105" fillId="24" borderId="34" xfId="0" applyNumberFormat="1" applyFont="1" applyFill="1" applyBorder="1"/>
    <xf numFmtId="165" fontId="105" fillId="24" borderId="34" xfId="34704" applyNumberFormat="1" applyFont="1" applyFill="1" applyBorder="1" applyAlignment="1">
      <alignment horizontal="right"/>
    </xf>
    <xf numFmtId="165" fontId="105" fillId="24" borderId="30" xfId="34704" applyNumberFormat="1" applyFont="1" applyFill="1" applyBorder="1" applyAlignment="1">
      <alignment horizontal="right"/>
    </xf>
    <xf numFmtId="9" fontId="105" fillId="24" borderId="34" xfId="34709" applyFont="1" applyFill="1" applyBorder="1" applyAlignment="1">
      <alignment horizontal="center"/>
    </xf>
    <xf numFmtId="168" fontId="105" fillId="24" borderId="37" xfId="0" applyNumberFormat="1" applyFont="1" applyFill="1" applyBorder="1"/>
    <xf numFmtId="38" fontId="105" fillId="57" borderId="37" xfId="34704" applyNumberFormat="1" applyFont="1" applyFill="1" applyBorder="1" applyAlignment="1">
      <alignment horizontal="center"/>
    </xf>
    <xf numFmtId="168" fontId="104" fillId="24" borderId="37" xfId="0" applyNumberFormat="1" applyFont="1" applyFill="1" applyBorder="1"/>
    <xf numFmtId="168" fontId="105" fillId="24" borderId="31" xfId="0" applyNumberFormat="1" applyFont="1" applyFill="1" applyBorder="1"/>
    <xf numFmtId="38" fontId="105" fillId="24" borderId="34" xfId="34704" applyNumberFormat="1" applyFont="1" applyFill="1" applyBorder="1" applyAlignment="1">
      <alignment horizontal="center"/>
    </xf>
    <xf numFmtId="168" fontId="105" fillId="24" borderId="36" xfId="0" applyNumberFormat="1" applyFont="1" applyFill="1" applyBorder="1" applyAlignment="1">
      <alignment horizontal="left"/>
    </xf>
    <xf numFmtId="168" fontId="105" fillId="24" borderId="38" xfId="0" applyNumberFormat="1" applyFont="1" applyFill="1" applyBorder="1" applyAlignment="1">
      <alignment horizontal="justify"/>
    </xf>
    <xf numFmtId="0" fontId="105" fillId="59" borderId="36" xfId="0" applyFont="1" applyFill="1" applyBorder="1" applyAlignment="1">
      <alignment horizontal="center"/>
    </xf>
    <xf numFmtId="0" fontId="104" fillId="25" borderId="31" xfId="462" applyFont="1" applyFill="1" applyBorder="1"/>
    <xf numFmtId="0" fontId="105" fillId="25" borderId="31" xfId="462" applyFont="1" applyFill="1" applyBorder="1" applyAlignment="1">
      <alignment horizontal="center"/>
    </xf>
    <xf numFmtId="0" fontId="105" fillId="25" borderId="35" xfId="462" applyFont="1" applyFill="1" applyBorder="1" applyAlignment="1">
      <alignment horizontal="center"/>
    </xf>
    <xf numFmtId="0" fontId="105" fillId="24" borderId="34" xfId="462" applyFont="1" applyFill="1" applyBorder="1"/>
    <xf numFmtId="164" fontId="104" fillId="24" borderId="37" xfId="34630" applyFont="1" applyFill="1" applyBorder="1" applyAlignment="1">
      <alignment horizontal="center"/>
    </xf>
    <xf numFmtId="2" fontId="105" fillId="24" borderId="34" xfId="462" applyNumberFormat="1" applyFont="1" applyFill="1" applyBorder="1" applyAlignment="1">
      <alignment horizontal="right"/>
    </xf>
    <xf numFmtId="9" fontId="105" fillId="24" borderId="30" xfId="34709" applyFont="1" applyFill="1" applyBorder="1" applyAlignment="1">
      <alignment horizontal="center"/>
    </xf>
    <xf numFmtId="0" fontId="105" fillId="24" borderId="37" xfId="462" applyFont="1" applyFill="1" applyBorder="1"/>
    <xf numFmtId="38" fontId="105" fillId="24" borderId="37" xfId="34630" applyNumberFormat="1" applyFont="1" applyFill="1" applyBorder="1" applyAlignment="1">
      <alignment horizontal="center"/>
    </xf>
    <xf numFmtId="0" fontId="104" fillId="24" borderId="37" xfId="462" applyFont="1" applyFill="1" applyBorder="1"/>
    <xf numFmtId="38" fontId="104" fillId="24" borderId="37" xfId="34630" applyNumberFormat="1" applyFont="1" applyFill="1" applyBorder="1" applyAlignment="1">
      <alignment horizontal="center"/>
    </xf>
    <xf numFmtId="0" fontId="105" fillId="24" borderId="38" xfId="462" applyFont="1" applyFill="1" applyBorder="1" applyAlignment="1">
      <alignment horizontal="left"/>
    </xf>
    <xf numFmtId="38" fontId="105" fillId="57" borderId="37" xfId="34630" applyNumberFormat="1" applyFont="1" applyFill="1" applyBorder="1" applyAlignment="1">
      <alignment horizontal="center"/>
    </xf>
    <xf numFmtId="0" fontId="105" fillId="24" borderId="36" xfId="462" applyFont="1" applyFill="1" applyBorder="1" applyAlignment="1">
      <alignment horizontal="left"/>
    </xf>
    <xf numFmtId="38" fontId="104" fillId="57" borderId="37" xfId="34630" applyNumberFormat="1" applyFont="1" applyFill="1" applyBorder="1" applyAlignment="1">
      <alignment horizontal="center"/>
    </xf>
    <xf numFmtId="168" fontId="124" fillId="65" borderId="38" xfId="0" applyNumberFormat="1" applyFont="1" applyFill="1" applyBorder="1"/>
    <xf numFmtId="0" fontId="105" fillId="59" borderId="34" xfId="34714" applyFont="1" applyFill="1" applyBorder="1" applyAlignment="1">
      <alignment horizontal="center"/>
    </xf>
    <xf numFmtId="0" fontId="105" fillId="59" borderId="28" xfId="34714" applyFont="1" applyFill="1" applyBorder="1"/>
    <xf numFmtId="0" fontId="105" fillId="59" borderId="29" xfId="34714" applyFont="1" applyFill="1" applyBorder="1" applyAlignment="1">
      <alignment horizontal="center"/>
    </xf>
    <xf numFmtId="0" fontId="105" fillId="59" borderId="31" xfId="34714" applyFont="1" applyFill="1" applyBorder="1"/>
    <xf numFmtId="0" fontId="105" fillId="59" borderId="35" xfId="34714" applyFont="1" applyFill="1" applyBorder="1" applyAlignment="1">
      <alignment horizontal="center"/>
    </xf>
    <xf numFmtId="0" fontId="105" fillId="59" borderId="32" xfId="34714" applyFont="1" applyFill="1" applyBorder="1" applyAlignment="1">
      <alignment horizontal="center"/>
    </xf>
    <xf numFmtId="0" fontId="105" fillId="63" borderId="34" xfId="34706" applyFont="1" applyFill="1" applyBorder="1"/>
    <xf numFmtId="2" fontId="105" fillId="63" borderId="29" xfId="34706" applyNumberFormat="1" applyFont="1" applyFill="1" applyBorder="1" applyAlignment="1">
      <alignment horizontal="right"/>
    </xf>
    <xf numFmtId="0" fontId="105" fillId="63" borderId="37" xfId="34706" applyFont="1" applyFill="1" applyBorder="1"/>
    <xf numFmtId="0" fontId="104" fillId="63" borderId="37" xfId="34706" applyFont="1" applyFill="1" applyBorder="1"/>
    <xf numFmtId="0" fontId="105" fillId="0" borderId="38" xfId="34714" applyFont="1" applyBorder="1" applyAlignment="1">
      <alignment horizontal="left"/>
    </xf>
    <xf numFmtId="0" fontId="105" fillId="63" borderId="36" xfId="34706" applyFont="1" applyFill="1" applyBorder="1" applyAlignment="1">
      <alignment horizontal="left"/>
    </xf>
    <xf numFmtId="0" fontId="104" fillId="63" borderId="36" xfId="34706" applyFont="1" applyFill="1" applyBorder="1" applyAlignment="1">
      <alignment horizontal="left"/>
    </xf>
    <xf numFmtId="0" fontId="105" fillId="0" borderId="38" xfId="34714" applyFont="1" applyBorder="1" applyAlignment="1">
      <alignment horizontal="justify"/>
    </xf>
    <xf numFmtId="168" fontId="105" fillId="57" borderId="28" xfId="0" applyNumberFormat="1" applyFont="1" applyFill="1" applyBorder="1"/>
    <xf numFmtId="2" fontId="105" fillId="57" borderId="34" xfId="0" applyNumberFormat="1" applyFont="1" applyFill="1" applyBorder="1" applyAlignment="1">
      <alignment horizontal="right"/>
    </xf>
    <xf numFmtId="2" fontId="105" fillId="57" borderId="28" xfId="0" applyNumberFormat="1" applyFont="1" applyFill="1" applyBorder="1" applyAlignment="1">
      <alignment horizontal="right"/>
    </xf>
    <xf numFmtId="168" fontId="105" fillId="57" borderId="36" xfId="0" applyNumberFormat="1" applyFont="1" applyFill="1" applyBorder="1"/>
    <xf numFmtId="38" fontId="105" fillId="57" borderId="37" xfId="12682" applyNumberFormat="1" applyFont="1" applyFill="1" applyBorder="1" applyAlignment="1">
      <alignment horizontal="center"/>
    </xf>
    <xf numFmtId="168" fontId="104" fillId="57" borderId="36" xfId="0" applyNumberFormat="1" applyFont="1" applyFill="1" applyBorder="1"/>
    <xf numFmtId="38" fontId="104" fillId="57" borderId="37" xfId="12682" applyNumberFormat="1" applyFont="1" applyFill="1" applyBorder="1" applyAlignment="1">
      <alignment horizontal="center"/>
    </xf>
    <xf numFmtId="9" fontId="104" fillId="57" borderId="37" xfId="34707" applyFont="1" applyFill="1" applyBorder="1" applyAlignment="1">
      <alignment horizontal="center"/>
    </xf>
    <xf numFmtId="38" fontId="104" fillId="57" borderId="35" xfId="12682" applyNumberFormat="1" applyFont="1" applyFill="1" applyBorder="1" applyAlignment="1">
      <alignment horizontal="center"/>
    </xf>
    <xf numFmtId="168" fontId="105" fillId="57" borderId="35" xfId="0" applyNumberFormat="1" applyFont="1" applyFill="1" applyBorder="1"/>
    <xf numFmtId="38" fontId="105" fillId="57" borderId="39" xfId="12682" applyNumberFormat="1" applyFont="1" applyFill="1" applyBorder="1" applyAlignment="1">
      <alignment horizontal="center"/>
    </xf>
    <xf numFmtId="38" fontId="105" fillId="57" borderId="34" xfId="12682" applyNumberFormat="1" applyFont="1" applyFill="1" applyBorder="1" applyAlignment="1">
      <alignment horizontal="center"/>
    </xf>
    <xf numFmtId="38" fontId="104" fillId="57" borderId="36" xfId="12682" applyNumberFormat="1" applyFont="1" applyFill="1" applyBorder="1" applyAlignment="1">
      <alignment horizontal="center"/>
    </xf>
    <xf numFmtId="38" fontId="105" fillId="57" borderId="36" xfId="12682" applyNumberFormat="1" applyFont="1" applyFill="1" applyBorder="1" applyAlignment="1">
      <alignment horizontal="center"/>
    </xf>
    <xf numFmtId="0" fontId="104" fillId="24" borderId="0" xfId="0" applyFont="1" applyFill="1" applyAlignment="1">
      <alignment horizontal="left"/>
    </xf>
    <xf numFmtId="39" fontId="104" fillId="24" borderId="0" xfId="174" applyNumberFormat="1" applyFont="1" applyFill="1" applyBorder="1" applyAlignment="1">
      <alignment horizontal="center"/>
    </xf>
    <xf numFmtId="39" fontId="105" fillId="24" borderId="15" xfId="174" applyNumberFormat="1" applyFont="1" applyFill="1" applyBorder="1" applyAlignment="1">
      <alignment horizontal="center"/>
    </xf>
    <xf numFmtId="39" fontId="117" fillId="24" borderId="0" xfId="0" applyNumberFormat="1" applyFont="1" applyFill="1" applyAlignment="1">
      <alignment horizontal="left"/>
    </xf>
    <xf numFmtId="43" fontId="117" fillId="24" borderId="0" xfId="2122" applyFont="1" applyFill="1" applyAlignment="1">
      <alignment horizontal="right"/>
    </xf>
    <xf numFmtId="165" fontId="117" fillId="24" borderId="0" xfId="2122" applyNumberFormat="1" applyFont="1" applyFill="1"/>
    <xf numFmtId="43" fontId="104" fillId="24" borderId="0" xfId="2122" applyFont="1" applyFill="1"/>
    <xf numFmtId="0" fontId="104" fillId="24" borderId="0" xfId="0" applyFont="1" applyFill="1" applyAlignment="1">
      <alignment horizontal="center"/>
    </xf>
    <xf numFmtId="9" fontId="104" fillId="24" borderId="0" xfId="282" applyFont="1" applyFill="1" applyAlignment="1">
      <alignment horizontal="center"/>
    </xf>
    <xf numFmtId="10" fontId="104" fillId="24" borderId="0" xfId="282" applyNumberFormat="1" applyFont="1" applyFill="1"/>
    <xf numFmtId="4" fontId="104" fillId="24" borderId="0" xfId="0" applyNumberFormat="1" applyFont="1" applyFill="1"/>
    <xf numFmtId="43" fontId="104" fillId="24" borderId="0" xfId="0" applyNumberFormat="1" applyFont="1" applyFill="1"/>
    <xf numFmtId="4" fontId="104" fillId="0" borderId="0" xfId="0" applyNumberFormat="1" applyFont="1"/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168" fontId="105" fillId="64" borderId="28" xfId="34637" applyNumberFormat="1" applyFont="1" applyFill="1" applyBorder="1" applyAlignment="1">
      <alignment horizontal="center" vertical="center"/>
    </xf>
    <xf numFmtId="168" fontId="105" fillId="64" borderId="29" xfId="34637" applyNumberFormat="1" applyFont="1" applyFill="1" applyBorder="1" applyAlignment="1">
      <alignment horizontal="center" vertical="center"/>
    </xf>
    <xf numFmtId="168" fontId="105" fillId="64" borderId="41" xfId="34637" applyNumberFormat="1" applyFont="1" applyFill="1" applyBorder="1" applyAlignment="1">
      <alignment horizontal="center" vertical="center"/>
    </xf>
    <xf numFmtId="168" fontId="105" fillId="25" borderId="28" xfId="0" applyNumberFormat="1" applyFont="1" applyFill="1" applyBorder="1" applyAlignment="1">
      <alignment horizontal="center"/>
    </xf>
    <xf numFmtId="168" fontId="105" fillId="25" borderId="29" xfId="0" applyNumberFormat="1" applyFont="1" applyFill="1" applyBorder="1" applyAlignment="1">
      <alignment horizontal="center"/>
    </xf>
    <xf numFmtId="168" fontId="105" fillId="25" borderId="30" xfId="0" applyNumberFormat="1" applyFont="1" applyFill="1" applyBorder="1" applyAlignment="1">
      <alignment horizontal="center"/>
    </xf>
    <xf numFmtId="168" fontId="122" fillId="64" borderId="31" xfId="34637" applyNumberFormat="1" applyFont="1" applyFill="1" applyBorder="1" applyAlignment="1">
      <alignment horizontal="center" vertical="center"/>
    </xf>
    <xf numFmtId="168" fontId="122" fillId="64" borderId="32" xfId="34637" applyNumberFormat="1" applyFont="1" applyFill="1" applyBorder="1" applyAlignment="1">
      <alignment horizontal="center" vertical="center"/>
    </xf>
    <xf numFmtId="168" fontId="122" fillId="64" borderId="42" xfId="34637" applyNumberFormat="1" applyFont="1" applyFill="1" applyBorder="1" applyAlignment="1">
      <alignment horizontal="center" vertical="center"/>
    </xf>
    <xf numFmtId="168" fontId="105" fillId="25" borderId="31" xfId="0" applyNumberFormat="1" applyFont="1" applyFill="1" applyBorder="1" applyAlignment="1">
      <alignment horizontal="center"/>
    </xf>
    <xf numFmtId="168" fontId="105" fillId="25" borderId="32" xfId="0" applyNumberFormat="1" applyFont="1" applyFill="1" applyBorder="1" applyAlignment="1">
      <alignment horizontal="center"/>
    </xf>
    <xf numFmtId="168" fontId="105" fillId="25" borderId="33" xfId="0" applyNumberFormat="1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  <xf numFmtId="0" fontId="105" fillId="25" borderId="28" xfId="34706" applyFont="1" applyFill="1" applyBorder="1" applyAlignment="1">
      <alignment horizontal="center"/>
    </xf>
    <xf numFmtId="0" fontId="105" fillId="25" borderId="34" xfId="34706" applyFont="1" applyFill="1" applyBorder="1" applyAlignment="1">
      <alignment horizontal="center"/>
    </xf>
    <xf numFmtId="0" fontId="105" fillId="25" borderId="31" xfId="34706" applyFont="1" applyFill="1" applyBorder="1" applyAlignment="1">
      <alignment horizontal="center"/>
    </xf>
    <xf numFmtId="0" fontId="105" fillId="25" borderId="35" xfId="34706" applyFont="1" applyFill="1" applyBorder="1" applyAlignment="1">
      <alignment horizontal="center"/>
    </xf>
    <xf numFmtId="0" fontId="105" fillId="62" borderId="28" xfId="34710" applyFont="1" applyFill="1" applyBorder="1" applyAlignment="1">
      <alignment horizontal="center"/>
    </xf>
    <xf numFmtId="0" fontId="105" fillId="62" borderId="29" xfId="34710" applyFont="1" applyFill="1" applyBorder="1" applyAlignment="1">
      <alignment horizontal="center"/>
    </xf>
    <xf numFmtId="0" fontId="105" fillId="62" borderId="30" xfId="34710" applyFont="1" applyFill="1" applyBorder="1" applyAlignment="1">
      <alignment horizontal="center"/>
    </xf>
    <xf numFmtId="0" fontId="105" fillId="62" borderId="31" xfId="34710" applyFont="1" applyFill="1" applyBorder="1" applyAlignment="1">
      <alignment horizontal="center"/>
    </xf>
    <xf numFmtId="0" fontId="105" fillId="62" borderId="32" xfId="34710" applyFont="1" applyFill="1" applyBorder="1" applyAlignment="1">
      <alignment horizontal="center"/>
    </xf>
    <xf numFmtId="0" fontId="105" fillId="62" borderId="33" xfId="34710" applyFont="1" applyFill="1" applyBorder="1" applyAlignment="1">
      <alignment horizontal="center"/>
    </xf>
    <xf numFmtId="168" fontId="105" fillId="61" borderId="28" xfId="34712" applyNumberFormat="1" applyFont="1" applyFill="1" applyBorder="1" applyAlignment="1">
      <alignment horizontal="center"/>
    </xf>
    <xf numFmtId="168" fontId="105" fillId="61" borderId="29" xfId="34712" applyNumberFormat="1" applyFont="1" applyFill="1" applyBorder="1" applyAlignment="1">
      <alignment horizontal="center"/>
    </xf>
    <xf numFmtId="168" fontId="105" fillId="61" borderId="30" xfId="34712" applyNumberFormat="1" applyFont="1" applyFill="1" applyBorder="1" applyAlignment="1">
      <alignment horizontal="center"/>
    </xf>
    <xf numFmtId="168" fontId="105" fillId="59" borderId="28" xfId="537" applyFont="1" applyFill="1" applyBorder="1" applyAlignment="1">
      <alignment horizontal="center"/>
    </xf>
    <xf numFmtId="168" fontId="105" fillId="59" borderId="34" xfId="537" applyFont="1" applyFill="1" applyBorder="1" applyAlignment="1">
      <alignment horizontal="center"/>
    </xf>
    <xf numFmtId="0" fontId="105" fillId="25" borderId="31" xfId="34701" applyFont="1" applyFill="1" applyBorder="1" applyAlignment="1">
      <alignment horizontal="center"/>
    </xf>
    <xf numFmtId="0" fontId="105" fillId="25" borderId="35" xfId="34701" applyFont="1" applyFill="1" applyBorder="1" applyAlignment="1">
      <alignment horizontal="center"/>
    </xf>
    <xf numFmtId="0" fontId="105" fillId="25" borderId="28" xfId="34701" applyFont="1" applyFill="1" applyBorder="1" applyAlignment="1">
      <alignment horizontal="center"/>
    </xf>
    <xf numFmtId="0" fontId="105" fillId="25" borderId="34" xfId="34701" applyFont="1" applyFill="1" applyBorder="1" applyAlignment="1">
      <alignment horizontal="center"/>
    </xf>
    <xf numFmtId="0" fontId="105" fillId="25" borderId="32" xfId="34701" applyFont="1" applyFill="1" applyBorder="1" applyAlignment="1">
      <alignment horizontal="center"/>
    </xf>
    <xf numFmtId="0" fontId="105" fillId="25" borderId="33" xfId="34701" applyFont="1" applyFill="1" applyBorder="1" applyAlignment="1">
      <alignment horizontal="center"/>
    </xf>
    <xf numFmtId="168" fontId="105" fillId="61" borderId="34" xfId="34712" applyNumberFormat="1" applyFont="1" applyFill="1" applyBorder="1" applyAlignment="1">
      <alignment horizontal="center"/>
    </xf>
    <xf numFmtId="168" fontId="105" fillId="62" borderId="28" xfId="34706" applyNumberFormat="1" applyFont="1" applyFill="1" applyBorder="1" applyAlignment="1">
      <alignment horizontal="center"/>
    </xf>
    <xf numFmtId="168" fontId="105" fillId="62" borderId="29" xfId="34706" applyNumberFormat="1" applyFont="1" applyFill="1" applyBorder="1" applyAlignment="1">
      <alignment horizontal="center"/>
    </xf>
    <xf numFmtId="168" fontId="105" fillId="62" borderId="30" xfId="34706" applyNumberFormat="1" applyFont="1" applyFill="1" applyBorder="1" applyAlignment="1">
      <alignment horizontal="center"/>
    </xf>
    <xf numFmtId="0" fontId="105" fillId="25" borderId="28" xfId="2120" applyFont="1" applyFill="1" applyBorder="1" applyAlignment="1">
      <alignment horizontal="center"/>
    </xf>
    <xf numFmtId="0" fontId="105" fillId="25" borderId="29" xfId="2120" applyFont="1" applyFill="1" applyBorder="1" applyAlignment="1">
      <alignment horizontal="center"/>
    </xf>
    <xf numFmtId="0" fontId="105" fillId="25" borderId="30" xfId="2120" applyFont="1" applyFill="1" applyBorder="1" applyAlignment="1">
      <alignment horizontal="center"/>
    </xf>
    <xf numFmtId="0" fontId="105" fillId="25" borderId="28" xfId="462" applyFont="1" applyFill="1" applyBorder="1" applyAlignment="1">
      <alignment horizontal="center"/>
    </xf>
    <xf numFmtId="0" fontId="105" fillId="25" borderId="34" xfId="462" applyFont="1" applyFill="1" applyBorder="1" applyAlignment="1">
      <alignment horizontal="center"/>
    </xf>
    <xf numFmtId="0" fontId="105" fillId="59" borderId="28" xfId="34714" applyFont="1" applyFill="1" applyBorder="1" applyAlignment="1">
      <alignment horizontal="center"/>
    </xf>
    <xf numFmtId="0" fontId="105" fillId="59" borderId="34" xfId="34714" applyFont="1" applyFill="1" applyBorder="1" applyAlignment="1">
      <alignment horizontal="center"/>
    </xf>
    <xf numFmtId="168" fontId="105" fillId="62" borderId="31" xfId="2120" applyNumberFormat="1" applyFont="1" applyFill="1" applyBorder="1" applyAlignment="1">
      <alignment horizontal="center"/>
    </xf>
    <xf numFmtId="168" fontId="105" fillId="62" borderId="32" xfId="2120" applyNumberFormat="1" applyFont="1" applyFill="1" applyBorder="1" applyAlignment="1">
      <alignment horizontal="center"/>
    </xf>
    <xf numFmtId="168" fontId="105" fillId="62" borderId="33" xfId="2120" applyNumberFormat="1" applyFont="1" applyFill="1" applyBorder="1" applyAlignment="1">
      <alignment horizontal="center"/>
    </xf>
    <xf numFmtId="168" fontId="105" fillId="62" borderId="28" xfId="34710" applyNumberFormat="1" applyFont="1" applyFill="1" applyBorder="1" applyAlignment="1">
      <alignment horizontal="center"/>
    </xf>
    <xf numFmtId="168" fontId="105" fillId="62" borderId="34" xfId="34710" applyNumberFormat="1" applyFont="1" applyFill="1" applyBorder="1" applyAlignment="1">
      <alignment horizontal="center"/>
    </xf>
    <xf numFmtId="168" fontId="105" fillId="25" borderId="28" xfId="2113" applyFont="1" applyFill="1" applyBorder="1" applyAlignment="1">
      <alignment horizontal="center"/>
    </xf>
    <xf numFmtId="0" fontId="122" fillId="64" borderId="31" xfId="0" applyFont="1" applyFill="1" applyBorder="1" applyAlignment="1">
      <alignment horizontal="center" vertical="center"/>
    </xf>
    <xf numFmtId="0" fontId="122" fillId="64" borderId="35" xfId="0" applyFont="1" applyFill="1" applyBorder="1" applyAlignment="1">
      <alignment horizontal="center" vertical="center"/>
    </xf>
    <xf numFmtId="168" fontId="105" fillId="25" borderId="34" xfId="0" applyNumberFormat="1" applyFont="1" applyFill="1" applyBorder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142875</xdr:colOff>
      <xdr:row>25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25EA1-D2DF-FB5D-BD49-17FE5A6A3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25375" cy="4133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J32" sqref="J32"/>
    </sheetView>
  </sheetViews>
  <sheetFormatPr defaultColWidth="9.28515625" defaultRowHeight="12.75" x14ac:dyDescent="0.2"/>
  <cols>
    <col min="1" max="16384" width="9.28515625" style="79"/>
  </cols>
  <sheetData>
    <row r="1" spans="1:2" x14ac:dyDescent="0.2">
      <c r="A1"/>
    </row>
    <row r="2" spans="1:2" x14ac:dyDescent="0.2">
      <c r="A2"/>
      <c r="B2"/>
    </row>
    <row r="3" spans="1:2" x14ac:dyDescent="0.2">
      <c r="B3"/>
    </row>
    <row r="4" spans="1:2" x14ac:dyDescent="0.2">
      <c r="A4"/>
    </row>
    <row r="12" spans="1:2" ht="10.5" customHeight="1" x14ac:dyDescent="0.2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F196" sqref="F196"/>
    </sheetView>
  </sheetViews>
  <sheetFormatPr defaultColWidth="0" defaultRowHeight="15" x14ac:dyDescent="0.25"/>
  <cols>
    <col min="1" max="1" width="3" style="28" customWidth="1"/>
    <col min="2" max="2" width="40.5703125" style="24" bestFit="1" customWidth="1"/>
    <col min="3" max="3" width="51.5703125" style="25" bestFit="1" customWidth="1"/>
    <col min="4" max="5" width="10.570312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703125" style="26" bestFit="1" customWidth="1"/>
    <col min="10" max="10" width="11.5703125" style="27" bestFit="1" customWidth="1"/>
    <col min="11" max="12" width="11.140625" style="26" bestFit="1" customWidth="1"/>
    <col min="13" max="13" width="11.140625" style="165" bestFit="1" customWidth="1"/>
    <col min="14" max="14" width="12.140625" style="27" bestFit="1" customWidth="1"/>
    <col min="15" max="15" width="11.7109375" style="28" bestFit="1" customWidth="1"/>
    <col min="16" max="16" width="12" style="28" bestFit="1" customWidth="1"/>
    <col min="17" max="17" width="14.7109375" style="29" bestFit="1" customWidth="1"/>
    <col min="18" max="18" width="20.5703125" style="30" bestFit="1" customWidth="1"/>
    <col min="19" max="19" width="22" style="30" bestFit="1" customWidth="1"/>
    <col min="20" max="20" width="2.42578125" style="28" bestFit="1" customWidth="1"/>
    <col min="21" max="21" width="5" style="28" bestFit="1" customWidth="1"/>
    <col min="22" max="25" width="0" style="28" hidden="1" customWidth="1"/>
    <col min="26" max="16384" width="9.28515625" style="28" hidden="1"/>
  </cols>
  <sheetData>
    <row r="1" spans="2:20" x14ac:dyDescent="0.25">
      <c r="D1" s="168"/>
      <c r="G1" s="168"/>
      <c r="H1" s="168"/>
      <c r="L1" s="168"/>
      <c r="M1" s="169"/>
    </row>
    <row r="2" spans="2:20" ht="86.25" x14ac:dyDescent="0.25">
      <c r="B2" s="31" t="s">
        <v>0</v>
      </c>
      <c r="C2" s="32" t="s">
        <v>1</v>
      </c>
      <c r="D2" s="33">
        <v>46142</v>
      </c>
      <c r="E2" s="33">
        <v>46141</v>
      </c>
      <c r="F2" s="34" t="s">
        <v>2</v>
      </c>
      <c r="G2" s="35" t="s">
        <v>3</v>
      </c>
      <c r="H2" s="35" t="s">
        <v>272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71" t="s">
        <v>15</v>
      </c>
      <c r="E3" s="43" t="s">
        <v>15</v>
      </c>
      <c r="F3" s="44" t="s">
        <v>16</v>
      </c>
      <c r="G3" s="172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71" t="s">
        <v>15</v>
      </c>
      <c r="M3" s="173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99"/>
      <c r="M4" s="164"/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5.5</v>
      </c>
      <c r="E5" s="86">
        <v>5</v>
      </c>
      <c r="F5" s="52">
        <f>D5/E5-1</f>
        <v>0.10000000000000009</v>
      </c>
      <c r="G5" s="137">
        <v>4160186</v>
      </c>
      <c r="H5" s="137">
        <v>22881023</v>
      </c>
      <c r="I5" s="128">
        <v>5</v>
      </c>
      <c r="J5" s="52">
        <f>D5/I5-1</f>
        <v>0.10000000000000009</v>
      </c>
      <c r="K5" s="161">
        <v>5</v>
      </c>
      <c r="L5" s="155">
        <v>7.78</v>
      </c>
      <c r="M5" s="155">
        <v>4.99</v>
      </c>
      <c r="N5" s="52">
        <f>D5/K5-1</f>
        <v>0.10000000000000009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1750</v>
      </c>
      <c r="E6" s="116">
        <v>1750</v>
      </c>
      <c r="F6" s="56">
        <f t="shared" ref="F6:F10" si="0">D6/E6-1</f>
        <v>0</v>
      </c>
      <c r="G6" s="138">
        <v>353836</v>
      </c>
      <c r="H6" s="138">
        <v>619213000</v>
      </c>
      <c r="I6" s="129">
        <v>1765</v>
      </c>
      <c r="J6" s="56">
        <f t="shared" ref="J6:J10" si="1">D6/I6-1</f>
        <v>-8.4985835694051381E-3</v>
      </c>
      <c r="K6" s="162">
        <v>1095</v>
      </c>
      <c r="L6" s="156">
        <v>1765</v>
      </c>
      <c r="M6" s="156">
        <v>1095</v>
      </c>
      <c r="N6" s="56">
        <f t="shared" ref="N6:N9" si="2">D6/K6-1</f>
        <v>0.59817351598173518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479827</v>
      </c>
      <c r="H7" s="137">
        <v>1103602100</v>
      </c>
      <c r="I7" s="128">
        <v>2100</v>
      </c>
      <c r="J7" s="52">
        <f t="shared" si="1"/>
        <v>9.5238095238095344E-2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9.9499999999999993</v>
      </c>
      <c r="E8" s="117">
        <v>10</v>
      </c>
      <c r="F8" s="56">
        <f>D8/E8-1</f>
        <v>-5.0000000000001155E-3</v>
      </c>
      <c r="G8" s="138">
        <v>5720551</v>
      </c>
      <c r="H8" s="138">
        <v>56919482.449999996</v>
      </c>
      <c r="I8" s="129">
        <v>11.2</v>
      </c>
      <c r="J8" s="56">
        <f t="shared" si="1"/>
        <v>-0.1116071428571429</v>
      </c>
      <c r="K8" s="57">
        <v>13.4</v>
      </c>
      <c r="L8" s="156">
        <v>17.149999999999999</v>
      </c>
      <c r="M8" s="156">
        <v>9.9</v>
      </c>
      <c r="N8" s="56">
        <f t="shared" si="2"/>
        <v>-0.2574626865671642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7.95</v>
      </c>
      <c r="E9" s="86">
        <v>7.25</v>
      </c>
      <c r="F9" s="52">
        <f t="shared" si="0"/>
        <v>9.6551724137931005E-2</v>
      </c>
      <c r="G9" s="137">
        <v>6998476</v>
      </c>
      <c r="H9" s="137">
        <v>55637884.200000003</v>
      </c>
      <c r="I9" s="128">
        <v>6.6</v>
      </c>
      <c r="J9" s="52">
        <f>D9/I9-1</f>
        <v>0.20454545454545459</v>
      </c>
      <c r="K9" s="53">
        <v>6.05</v>
      </c>
      <c r="L9" s="155">
        <v>8.3000000000000007</v>
      </c>
      <c r="M9" s="155">
        <v>6.05</v>
      </c>
      <c r="N9" s="52">
        <f t="shared" si="2"/>
        <v>0.31404958677685957</v>
      </c>
      <c r="O9" s="28" t="s">
        <v>20</v>
      </c>
      <c r="Q9" s="54"/>
      <c r="S9" s="55"/>
    </row>
    <row r="10" spans="2:20" x14ac:dyDescent="0.25">
      <c r="B10" s="51"/>
      <c r="C10" s="25" t="s">
        <v>256</v>
      </c>
      <c r="D10" s="86">
        <v>21.78</v>
      </c>
      <c r="E10" s="86">
        <v>19.8</v>
      </c>
      <c r="F10" s="52">
        <f t="shared" si="0"/>
        <v>0.10000000000000009</v>
      </c>
      <c r="G10" s="137">
        <v>5819050</v>
      </c>
      <c r="H10" s="137">
        <v>126738909</v>
      </c>
      <c r="I10" s="128">
        <v>16.989999999999998</v>
      </c>
      <c r="J10" s="52">
        <f t="shared" si="1"/>
        <v>0.28193054738081247</v>
      </c>
      <c r="K10" s="53">
        <v>1.99</v>
      </c>
      <c r="L10" s="155">
        <v>21.78</v>
      </c>
      <c r="M10" s="155">
        <v>2.1800000000000002</v>
      </c>
      <c r="N10" s="52">
        <f>D10/K10-1</f>
        <v>9.9447236180904532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/>
      <c r="M11" s="156"/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/>
      <c r="M12" s="144"/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13.85</v>
      </c>
      <c r="E13" s="86">
        <v>12.6</v>
      </c>
      <c r="F13" s="52">
        <f>D13/E13-1</f>
        <v>9.9206349206349298E-2</v>
      </c>
      <c r="G13" s="137">
        <v>2688552</v>
      </c>
      <c r="H13" s="137">
        <v>37236445.199999996</v>
      </c>
      <c r="I13" s="128">
        <v>14</v>
      </c>
      <c r="J13" s="52">
        <f>D13/I13-1</f>
        <v>-1.0714285714285787E-2</v>
      </c>
      <c r="K13" s="53">
        <v>4.9000000000000004</v>
      </c>
      <c r="L13" s="155">
        <v>18.95</v>
      </c>
      <c r="M13" s="155">
        <v>4.9000000000000004</v>
      </c>
      <c r="N13" s="52">
        <f>D13/K13-1</f>
        <v>1.8265306122448979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22.65</v>
      </c>
      <c r="E14" s="117">
        <v>22.65</v>
      </c>
      <c r="F14" s="56">
        <f>D14/E14-1</f>
        <v>0</v>
      </c>
      <c r="G14" s="138">
        <v>97295</v>
      </c>
      <c r="H14" s="138">
        <v>2203731.75</v>
      </c>
      <c r="I14" s="129">
        <v>22.65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2.1901408450704225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181.5</v>
      </c>
      <c r="E15" s="86">
        <v>165</v>
      </c>
      <c r="F15" s="52">
        <f>D15/E15-1</f>
        <v>0.10000000000000009</v>
      </c>
      <c r="G15" s="137">
        <v>3563686</v>
      </c>
      <c r="H15" s="137">
        <v>646809009</v>
      </c>
      <c r="I15" s="128">
        <v>142</v>
      </c>
      <c r="J15" s="52">
        <f>D15/I15-1</f>
        <v>0.278169014084507</v>
      </c>
      <c r="K15" s="53">
        <v>91</v>
      </c>
      <c r="L15" s="155">
        <v>181.5</v>
      </c>
      <c r="M15" s="155">
        <v>90.4</v>
      </c>
      <c r="N15" s="52">
        <f>D15/K15-1</f>
        <v>0.99450549450549453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44.5</v>
      </c>
      <c r="E16" s="117">
        <v>47</v>
      </c>
      <c r="F16" s="56">
        <f>D16/E16-1</f>
        <v>-5.3191489361702149E-2</v>
      </c>
      <c r="G16" s="138">
        <v>6057601</v>
      </c>
      <c r="H16" s="138">
        <v>269563244.5</v>
      </c>
      <c r="I16" s="129">
        <v>47</v>
      </c>
      <c r="J16" s="56">
        <f>D16/I16-1</f>
        <v>-5.3191489361702149E-2</v>
      </c>
      <c r="K16" s="57">
        <v>43.8</v>
      </c>
      <c r="L16" s="156">
        <v>55</v>
      </c>
      <c r="M16" s="156">
        <v>44.5</v>
      </c>
      <c r="N16" s="56">
        <f>D16/K16-1</f>
        <v>1.5981735159817489E-2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262</v>
      </c>
      <c r="D17" s="86">
        <v>13.2</v>
      </c>
      <c r="E17" s="86">
        <v>13.2</v>
      </c>
      <c r="F17" s="52">
        <f>D17/E17-1</f>
        <v>0</v>
      </c>
      <c r="G17" s="137">
        <v>218836</v>
      </c>
      <c r="H17" s="137">
        <v>2888635.1999999997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315</v>
      </c>
      <c r="E21" s="117">
        <v>315</v>
      </c>
      <c r="F21" s="56">
        <f t="shared" si="3"/>
        <v>0</v>
      </c>
      <c r="G21" s="138">
        <v>994759</v>
      </c>
      <c r="H21" s="138">
        <v>313349085</v>
      </c>
      <c r="I21" s="129">
        <v>288</v>
      </c>
      <c r="J21" s="56">
        <f t="shared" si="4"/>
        <v>9.375E-2</v>
      </c>
      <c r="K21" s="57">
        <v>152.9</v>
      </c>
      <c r="L21" s="156">
        <v>315</v>
      </c>
      <c r="M21" s="156">
        <v>152.9</v>
      </c>
      <c r="N21" s="56">
        <f t="shared" si="5"/>
        <v>1.0601700457815566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3.43</v>
      </c>
      <c r="E22" s="86">
        <v>3.43</v>
      </c>
      <c r="F22" s="52">
        <f t="shared" si="3"/>
        <v>0</v>
      </c>
      <c r="G22" s="137">
        <v>570765</v>
      </c>
      <c r="H22" s="137">
        <v>1957723.9500000002</v>
      </c>
      <c r="I22" s="128">
        <v>3.96</v>
      </c>
      <c r="J22" s="52">
        <f t="shared" si="4"/>
        <v>-0.13383838383838376</v>
      </c>
      <c r="K22" s="53">
        <v>4</v>
      </c>
      <c r="L22" s="155">
        <v>4.67</v>
      </c>
      <c r="M22" s="155">
        <v>3.43</v>
      </c>
      <c r="N22" s="52">
        <f>D22/K22-1</f>
        <v>-0.14249999999999996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4.9000000000000004</v>
      </c>
      <c r="E23" s="117">
        <v>4.9000000000000004</v>
      </c>
      <c r="F23" s="56">
        <f t="shared" si="3"/>
        <v>0</v>
      </c>
      <c r="G23" s="138">
        <v>9611573</v>
      </c>
      <c r="H23" s="138">
        <v>47096707.700000003</v>
      </c>
      <c r="I23" s="129">
        <v>4.7</v>
      </c>
      <c r="J23" s="56">
        <f t="shared" si="4"/>
        <v>4.2553191489361764E-2</v>
      </c>
      <c r="K23" s="57">
        <v>4.8899999999999997</v>
      </c>
      <c r="L23" s="156">
        <v>6.5</v>
      </c>
      <c r="M23" s="156">
        <v>4</v>
      </c>
      <c r="N23" s="56">
        <f t="shared" si="5"/>
        <v>2.044989775051187E-3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28370</v>
      </c>
      <c r="H24" s="137">
        <v>11879937.5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72.5</v>
      </c>
      <c r="E25" s="124">
        <v>72.5</v>
      </c>
      <c r="F25" s="56">
        <f t="shared" si="3"/>
        <v>0</v>
      </c>
      <c r="G25" s="138">
        <v>153897</v>
      </c>
      <c r="H25" s="138">
        <v>11157532.5</v>
      </c>
      <c r="I25" s="131">
        <v>72.5</v>
      </c>
      <c r="J25" s="56">
        <f t="shared" si="4"/>
        <v>0</v>
      </c>
      <c r="K25" s="57">
        <v>51.85</v>
      </c>
      <c r="L25" s="156">
        <v>94.85</v>
      </c>
      <c r="M25" s="156">
        <v>51.85</v>
      </c>
      <c r="N25" s="56">
        <f t="shared" si="5"/>
        <v>0.39826422372227577</v>
      </c>
      <c r="O25" s="58" t="s">
        <v>40</v>
      </c>
      <c r="P25" s="104"/>
      <c r="Q25" s="59"/>
      <c r="R25" s="60"/>
      <c r="S25" s="61"/>
    </row>
    <row r="26" spans="2:19" x14ac:dyDescent="0.25">
      <c r="B26" s="51"/>
      <c r="C26" s="25" t="s">
        <v>44</v>
      </c>
      <c r="D26" s="86">
        <v>7.5</v>
      </c>
      <c r="E26" s="86">
        <v>7.5</v>
      </c>
      <c r="F26" s="52">
        <f t="shared" si="3"/>
        <v>0</v>
      </c>
      <c r="G26" s="137">
        <v>2170888</v>
      </c>
      <c r="H26" s="137">
        <v>16281660</v>
      </c>
      <c r="I26" s="128">
        <v>7.6</v>
      </c>
      <c r="J26" s="52">
        <f t="shared" si="4"/>
        <v>-1.3157894736842035E-2</v>
      </c>
      <c r="K26" s="53">
        <v>6.9</v>
      </c>
      <c r="L26" s="155">
        <v>9.3000000000000007</v>
      </c>
      <c r="M26" s="155">
        <v>6.75</v>
      </c>
      <c r="N26" s="52">
        <f t="shared" si="5"/>
        <v>8.6956521739130377E-2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</v>
      </c>
      <c r="E30" s="117">
        <v>14</v>
      </c>
      <c r="F30" s="56">
        <f>D30/E30-1</f>
        <v>-7.1428571428571397E-2</v>
      </c>
      <c r="G30" s="138">
        <v>3460075</v>
      </c>
      <c r="H30" s="138">
        <v>44980975</v>
      </c>
      <c r="I30" s="129">
        <v>14.05</v>
      </c>
      <c r="J30" s="56">
        <f t="shared" si="6"/>
        <v>-7.4733096085409345E-2</v>
      </c>
      <c r="K30" s="57">
        <v>14</v>
      </c>
      <c r="L30" s="156">
        <v>20.95</v>
      </c>
      <c r="M30" s="156">
        <v>13</v>
      </c>
      <c r="N30" s="56">
        <f t="shared" ref="N30:N49" si="7">D30/K30-1</f>
        <v>-7.1428571428571397E-2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497</v>
      </c>
      <c r="E32" s="117">
        <v>497</v>
      </c>
      <c r="F32" s="56">
        <f t="shared" si="8"/>
        <v>0</v>
      </c>
      <c r="G32" s="138">
        <v>22849</v>
      </c>
      <c r="H32" s="138">
        <v>11355953</v>
      </c>
      <c r="I32" s="129">
        <v>497</v>
      </c>
      <c r="J32" s="56">
        <f t="shared" si="6"/>
        <v>0</v>
      </c>
      <c r="K32" s="57">
        <v>347.9</v>
      </c>
      <c r="L32" s="156">
        <v>499</v>
      </c>
      <c r="M32" s="156">
        <v>315</v>
      </c>
      <c r="N32" s="56">
        <f t="shared" si="7"/>
        <v>0.4285714285714286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12.1</v>
      </c>
      <c r="E33" s="126">
        <v>12.8</v>
      </c>
      <c r="F33" s="52">
        <f t="shared" si="8"/>
        <v>-5.4687500000000111E-2</v>
      </c>
      <c r="G33" s="137">
        <v>2770192</v>
      </c>
      <c r="H33" s="137">
        <v>33519323.199999999</v>
      </c>
      <c r="I33" s="132">
        <v>13.2</v>
      </c>
      <c r="J33" s="52">
        <f t="shared" si="6"/>
        <v>-8.3333333333333259E-2</v>
      </c>
      <c r="K33" s="53">
        <v>14</v>
      </c>
      <c r="L33" s="155">
        <v>15.3</v>
      </c>
      <c r="M33" s="155">
        <v>12.1</v>
      </c>
      <c r="N33" s="52">
        <f t="shared" si="7"/>
        <v>-0.13571428571428579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78.7</v>
      </c>
      <c r="E34" s="117">
        <v>79.5</v>
      </c>
      <c r="F34" s="56">
        <f t="shared" si="8"/>
        <v>-1.0062893081761004E-2</v>
      </c>
      <c r="G34" s="138">
        <v>11614932</v>
      </c>
      <c r="H34" s="138">
        <v>914095148.39999998</v>
      </c>
      <c r="I34" s="129">
        <v>75.5</v>
      </c>
      <c r="J34" s="56">
        <f t="shared" si="6"/>
        <v>4.2384105960264984E-2</v>
      </c>
      <c r="K34" s="57">
        <v>75.3</v>
      </c>
      <c r="L34" s="156">
        <v>86.25</v>
      </c>
      <c r="M34" s="156">
        <v>70</v>
      </c>
      <c r="N34" s="56">
        <f t="shared" si="7"/>
        <v>4.5152722443559279E-2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3.39</v>
      </c>
      <c r="E35" s="126">
        <v>3.73</v>
      </c>
      <c r="F35" s="52">
        <f t="shared" si="8"/>
        <v>-9.1152815013404775E-2</v>
      </c>
      <c r="G35" s="137">
        <v>862202</v>
      </c>
      <c r="H35" s="137">
        <v>2922864.7800000003</v>
      </c>
      <c r="I35" s="132">
        <v>3.4</v>
      </c>
      <c r="J35" s="52">
        <f t="shared" si="6"/>
        <v>-2.9411764705882248E-3</v>
      </c>
      <c r="K35" s="53">
        <v>4.25</v>
      </c>
      <c r="L35" s="155">
        <v>5.64</v>
      </c>
      <c r="M35" s="155">
        <v>3.39</v>
      </c>
      <c r="N35" s="52">
        <f t="shared" si="7"/>
        <v>-0.20235294117647051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967</v>
      </c>
      <c r="E36" s="117">
        <v>967</v>
      </c>
      <c r="F36" s="56">
        <f t="shared" si="8"/>
        <v>0</v>
      </c>
      <c r="G36" s="138">
        <v>429251</v>
      </c>
      <c r="H36" s="138">
        <v>415085717</v>
      </c>
      <c r="I36" s="129">
        <v>890</v>
      </c>
      <c r="J36" s="56">
        <f t="shared" si="6"/>
        <v>8.6516853932584237E-2</v>
      </c>
      <c r="K36" s="57">
        <v>798.9</v>
      </c>
      <c r="L36" s="156">
        <v>967</v>
      </c>
      <c r="M36" s="156">
        <v>760.6</v>
      </c>
      <c r="N36" s="56">
        <f t="shared" si="7"/>
        <v>0.21041431968957314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70.099999999999994</v>
      </c>
      <c r="E37" s="126">
        <v>66.150000000000006</v>
      </c>
      <c r="F37" s="52">
        <f t="shared" si="8"/>
        <v>5.9712773998488178E-2</v>
      </c>
      <c r="G37" s="137">
        <v>2046262</v>
      </c>
      <c r="H37" s="137">
        <v>143442966.19999999</v>
      </c>
      <c r="I37" s="132">
        <v>73.5</v>
      </c>
      <c r="J37" s="52">
        <f t="shared" si="6"/>
        <v>-4.6258503401360618E-2</v>
      </c>
      <c r="K37" s="53">
        <v>59.9</v>
      </c>
      <c r="L37" s="155">
        <v>75.25</v>
      </c>
      <c r="M37" s="155">
        <v>59</v>
      </c>
      <c r="N37" s="52">
        <f t="shared" si="7"/>
        <v>0.1702838063439065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3100</v>
      </c>
      <c r="E38" s="117">
        <v>3100</v>
      </c>
      <c r="F38" s="56">
        <f t="shared" si="8"/>
        <v>0</v>
      </c>
      <c r="G38" s="138">
        <v>33329</v>
      </c>
      <c r="H38" s="138">
        <v>103319900</v>
      </c>
      <c r="I38" s="129">
        <v>3249.9</v>
      </c>
      <c r="J38" s="56">
        <f t="shared" si="6"/>
        <v>-4.6124496138342796E-2</v>
      </c>
      <c r="K38" s="57">
        <v>1958</v>
      </c>
      <c r="L38" s="156">
        <v>3395</v>
      </c>
      <c r="M38" s="156">
        <v>1958</v>
      </c>
      <c r="N38" s="56">
        <f t="shared" si="7"/>
        <v>0.58324821246169556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69.7</v>
      </c>
      <c r="E39" s="126">
        <v>69.7</v>
      </c>
      <c r="F39" s="52">
        <f t="shared" si="8"/>
        <v>0</v>
      </c>
      <c r="G39" s="137">
        <v>2998185</v>
      </c>
      <c r="H39" s="137">
        <v>208973494.5</v>
      </c>
      <c r="I39" s="132">
        <v>72.5</v>
      </c>
      <c r="J39" s="52">
        <f t="shared" si="6"/>
        <v>-3.8620689655172402E-2</v>
      </c>
      <c r="K39" s="53">
        <v>60</v>
      </c>
      <c r="L39" s="155">
        <v>83.95</v>
      </c>
      <c r="M39" s="155">
        <v>60</v>
      </c>
      <c r="N39" s="52">
        <f t="shared" si="7"/>
        <v>0.16166666666666663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18</v>
      </c>
      <c r="E40" s="117">
        <v>18.55</v>
      </c>
      <c r="F40" s="56">
        <f t="shared" si="8"/>
        <v>-2.9649595687331609E-2</v>
      </c>
      <c r="G40" s="138">
        <v>2348341</v>
      </c>
      <c r="H40" s="138">
        <v>42270138</v>
      </c>
      <c r="I40" s="129">
        <v>18.8</v>
      </c>
      <c r="J40" s="56">
        <f t="shared" si="6"/>
        <v>-4.2553191489361764E-2</v>
      </c>
      <c r="K40" s="57">
        <v>21.9</v>
      </c>
      <c r="L40" s="156">
        <v>25.25</v>
      </c>
      <c r="M40" s="156">
        <v>18</v>
      </c>
      <c r="N40" s="56">
        <f t="shared" si="7"/>
        <v>-0.17808219178082185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210</v>
      </c>
      <c r="E42" s="117">
        <v>206</v>
      </c>
      <c r="F42" s="56">
        <f t="shared" si="8"/>
        <v>1.9417475728155331E-2</v>
      </c>
      <c r="G42" s="138">
        <v>2755278</v>
      </c>
      <c r="H42" s="138">
        <v>578608380</v>
      </c>
      <c r="I42" s="129">
        <v>206.9</v>
      </c>
      <c r="J42" s="56">
        <f t="shared" si="6"/>
        <v>1.4983083615273118E-2</v>
      </c>
      <c r="K42" s="57">
        <v>107.5</v>
      </c>
      <c r="L42" s="156">
        <v>210</v>
      </c>
      <c r="M42" s="156">
        <v>2.069</v>
      </c>
      <c r="N42" s="56">
        <f>D42/K42-1</f>
        <v>0.95348837209302317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5622</v>
      </c>
      <c r="H43" s="137">
        <v>446386.80000000005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6.72</v>
      </c>
      <c r="E44" s="117">
        <v>6.11</v>
      </c>
      <c r="F44" s="56">
        <f t="shared" si="8"/>
        <v>9.9836333878887018E-2</v>
      </c>
      <c r="G44" s="138">
        <v>1637984</v>
      </c>
      <c r="H44" s="138">
        <v>11007252.48</v>
      </c>
      <c r="I44" s="129">
        <v>6.6</v>
      </c>
      <c r="J44" s="56">
        <f t="shared" si="6"/>
        <v>1.8181818181818299E-2</v>
      </c>
      <c r="K44" s="57">
        <v>3.27</v>
      </c>
      <c r="L44" s="156">
        <v>9.1999999999999993</v>
      </c>
      <c r="M44" s="156">
        <v>3.27</v>
      </c>
      <c r="N44" s="56">
        <f t="shared" si="7"/>
        <v>1.0550458715596331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21.9</v>
      </c>
      <c r="E45" s="126">
        <v>21.9</v>
      </c>
      <c r="F45" s="52">
        <f t="shared" si="8"/>
        <v>0</v>
      </c>
      <c r="G45" s="137">
        <v>33895</v>
      </c>
      <c r="H45" s="137">
        <v>742300.5</v>
      </c>
      <c r="I45" s="132">
        <v>21.9</v>
      </c>
      <c r="J45" s="52">
        <f t="shared" si="6"/>
        <v>0</v>
      </c>
      <c r="K45" s="53">
        <v>6.9</v>
      </c>
      <c r="L45" s="155">
        <v>21.9</v>
      </c>
      <c r="M45" s="155">
        <v>6.9</v>
      </c>
      <c r="N45" s="52">
        <f t="shared" si="7"/>
        <v>2.1739130434782603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598</v>
      </c>
      <c r="E46" s="117">
        <v>545</v>
      </c>
      <c r="F46" s="56">
        <f t="shared" si="8"/>
        <v>9.7247706422018299E-2</v>
      </c>
      <c r="G46" s="138">
        <v>790185</v>
      </c>
      <c r="H46" s="138">
        <v>472530630</v>
      </c>
      <c r="I46" s="129">
        <v>498.5</v>
      </c>
      <c r="J46" s="56">
        <f t="shared" si="6"/>
        <v>0.19959879638916744</v>
      </c>
      <c r="K46" s="57">
        <v>370</v>
      </c>
      <c r="L46" s="156">
        <v>598</v>
      </c>
      <c r="M46" s="156">
        <v>370</v>
      </c>
      <c r="N46" s="56">
        <f>D46/K46-1</f>
        <v>0.61621621621621614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37</v>
      </c>
      <c r="E47" s="126">
        <v>37</v>
      </c>
      <c r="F47" s="52">
        <f t="shared" si="8"/>
        <v>0</v>
      </c>
      <c r="G47" s="137">
        <v>0</v>
      </c>
      <c r="H47" s="137">
        <v>0</v>
      </c>
      <c r="I47" s="132">
        <v>37</v>
      </c>
      <c r="J47" s="52">
        <f t="shared" si="6"/>
        <v>0</v>
      </c>
      <c r="K47" s="53">
        <v>40.5</v>
      </c>
      <c r="L47" s="155">
        <v>40.5</v>
      </c>
      <c r="M47" s="155">
        <v>36.5</v>
      </c>
      <c r="N47" s="52">
        <f t="shared" si="7"/>
        <v>-8.6419753086419804E-2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154.9</v>
      </c>
      <c r="E48" s="117">
        <v>150</v>
      </c>
      <c r="F48" s="56">
        <f t="shared" si="8"/>
        <v>3.2666666666666622E-2</v>
      </c>
      <c r="G48" s="138">
        <v>2085407</v>
      </c>
      <c r="H48" s="138">
        <v>323029544.30000001</v>
      </c>
      <c r="I48" s="129">
        <v>139</v>
      </c>
      <c r="J48" s="56">
        <f t="shared" si="6"/>
        <v>0.11438848920863309</v>
      </c>
      <c r="K48" s="57">
        <v>92</v>
      </c>
      <c r="L48" s="156">
        <v>154.9</v>
      </c>
      <c r="M48" s="156">
        <v>92</v>
      </c>
      <c r="N48" s="56">
        <f t="shared" si="7"/>
        <v>0.68369565217391304</v>
      </c>
      <c r="O48" s="58" t="s">
        <v>31</v>
      </c>
      <c r="P48" s="58" t="s">
        <v>267</v>
      </c>
      <c r="Q48" s="59">
        <v>3</v>
      </c>
      <c r="R48" s="60">
        <v>46062</v>
      </c>
      <c r="S48" s="61" t="s">
        <v>266</v>
      </c>
    </row>
    <row r="49" spans="1:22" x14ac:dyDescent="0.25">
      <c r="B49" s="51" t="s">
        <v>21</v>
      </c>
      <c r="C49" s="25" t="s">
        <v>71</v>
      </c>
      <c r="D49" s="86">
        <v>105.55</v>
      </c>
      <c r="E49" s="126">
        <v>98.8</v>
      </c>
      <c r="F49" s="52">
        <f>D49/E49-1</f>
        <v>6.8319838056680071E-2</v>
      </c>
      <c r="G49" s="137">
        <v>4117859</v>
      </c>
      <c r="H49" s="137">
        <v>434640017.44999999</v>
      </c>
      <c r="I49" s="132">
        <v>89.85</v>
      </c>
      <c r="J49" s="52">
        <f t="shared" si="6"/>
        <v>0.17473567056204797</v>
      </c>
      <c r="K49" s="53">
        <v>41.35</v>
      </c>
      <c r="L49" s="155">
        <v>105.55</v>
      </c>
      <c r="M49" s="155">
        <v>44.35</v>
      </c>
      <c r="N49" s="52">
        <f t="shared" si="7"/>
        <v>1.5525997581620312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137.5</v>
      </c>
      <c r="E50" s="117">
        <v>125</v>
      </c>
      <c r="F50" s="56">
        <f t="shared" si="8"/>
        <v>0.10000000000000009</v>
      </c>
      <c r="G50" s="138">
        <v>2838492</v>
      </c>
      <c r="H50" s="138">
        <v>390292650</v>
      </c>
      <c r="I50" s="129">
        <v>125</v>
      </c>
      <c r="J50" s="56">
        <f t="shared" si="6"/>
        <v>0.10000000000000009</v>
      </c>
      <c r="K50" s="57">
        <v>68.75</v>
      </c>
      <c r="L50" s="156">
        <v>137.5</v>
      </c>
      <c r="M50" s="156">
        <v>72</v>
      </c>
      <c r="N50" s="56">
        <f>D50/K50-1</f>
        <v>1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27</v>
      </c>
      <c r="E53" s="126">
        <v>26</v>
      </c>
      <c r="F53" s="52">
        <f>D53/E53-1</f>
        <v>3.8461538461538547E-2</v>
      </c>
      <c r="G53" s="137">
        <v>934964367</v>
      </c>
      <c r="H53" s="137">
        <v>25244037909</v>
      </c>
      <c r="I53" s="132">
        <v>28.2</v>
      </c>
      <c r="J53" s="52">
        <f>D53/I53-1</f>
        <v>-4.2553191489361653E-2</v>
      </c>
      <c r="K53" s="53">
        <v>21</v>
      </c>
      <c r="L53" s="155">
        <v>32.85</v>
      </c>
      <c r="M53" s="155">
        <v>21</v>
      </c>
      <c r="N53" s="52">
        <f>D53/K53-1</f>
        <v>0.28571428571428581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80.599999999999994</v>
      </c>
      <c r="E54" s="117">
        <v>78</v>
      </c>
      <c r="F54" s="56">
        <f t="shared" ref="F54:F79" si="9">D54/E54-1</f>
        <v>3.3333333333333215E-2</v>
      </c>
      <c r="G54" s="138">
        <v>3765949</v>
      </c>
      <c r="H54" s="138">
        <v>303535489.39999998</v>
      </c>
      <c r="I54" s="129">
        <v>75</v>
      </c>
      <c r="J54" s="56">
        <f t="shared" ref="J54:J79" si="10">D54/I54-1</f>
        <v>7.4666666666666659E-2</v>
      </c>
      <c r="K54" s="57">
        <v>41.9</v>
      </c>
      <c r="L54" s="156">
        <v>80.599999999999994</v>
      </c>
      <c r="M54" s="156">
        <v>41.9</v>
      </c>
      <c r="N54" s="56">
        <f t="shared" ref="N54:N79" si="11">D54/K54-1</f>
        <v>0.92362768496420045</v>
      </c>
      <c r="O54" s="58" t="s">
        <v>20</v>
      </c>
      <c r="P54" s="58"/>
      <c r="Q54" s="59" t="s">
        <v>271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11.15</v>
      </c>
      <c r="E55" s="126">
        <v>11.85</v>
      </c>
      <c r="F55" s="52">
        <f t="shared" si="9"/>
        <v>-5.9071729957805852E-2</v>
      </c>
      <c r="G55" s="137">
        <v>22729830</v>
      </c>
      <c r="H55" s="137">
        <v>253437604.5</v>
      </c>
      <c r="I55" s="132">
        <v>11.7</v>
      </c>
      <c r="J55" s="52">
        <f t="shared" si="10"/>
        <v>-4.7008547008546953E-2</v>
      </c>
      <c r="K55" s="53">
        <v>12.05</v>
      </c>
      <c r="L55" s="155">
        <v>13.9</v>
      </c>
      <c r="M55" s="155">
        <v>11.05</v>
      </c>
      <c r="N55" s="52">
        <f t="shared" si="11"/>
        <v>-7.4688796680497993E-2</v>
      </c>
      <c r="O55" s="28" t="s">
        <v>20</v>
      </c>
      <c r="Q55" s="54"/>
      <c r="S55" s="55"/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20</v>
      </c>
      <c r="E56" s="117">
        <v>20</v>
      </c>
      <c r="F56" s="56">
        <f t="shared" si="9"/>
        <v>0</v>
      </c>
      <c r="G56" s="138">
        <v>12466439</v>
      </c>
      <c r="H56" s="138">
        <v>249328780</v>
      </c>
      <c r="I56" s="129">
        <v>20.100000000000001</v>
      </c>
      <c r="J56" s="56">
        <f t="shared" si="10"/>
        <v>-4.9751243781095411E-3</v>
      </c>
      <c r="K56" s="57">
        <v>19</v>
      </c>
      <c r="L56" s="156">
        <v>22.3</v>
      </c>
      <c r="M56" s="156">
        <v>18</v>
      </c>
      <c r="N56" s="56">
        <f t="shared" si="11"/>
        <v>5.2631578947368363E-2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64.650000000000006</v>
      </c>
      <c r="E57" s="126">
        <v>65</v>
      </c>
      <c r="F57" s="52">
        <f t="shared" si="9"/>
        <v>-5.3846153846153211E-3</v>
      </c>
      <c r="G57" s="137">
        <v>8019427</v>
      </c>
      <c r="H57" s="137">
        <v>518455955.55000007</v>
      </c>
      <c r="I57" s="132">
        <v>67.5</v>
      </c>
      <c r="J57" s="52">
        <f t="shared" si="10"/>
        <v>-4.2222222222222161E-2</v>
      </c>
      <c r="K57" s="53">
        <v>47.9</v>
      </c>
      <c r="L57" s="155">
        <v>77</v>
      </c>
      <c r="M57" s="155">
        <v>41.05</v>
      </c>
      <c r="N57" s="52">
        <f t="shared" si="11"/>
        <v>0.34968684759916502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135</v>
      </c>
      <c r="E58" s="117">
        <v>136</v>
      </c>
      <c r="F58" s="56">
        <f t="shared" si="9"/>
        <v>-7.3529411764705621E-3</v>
      </c>
      <c r="G58" s="138">
        <v>54673023</v>
      </c>
      <c r="H58" s="138">
        <v>7380858105</v>
      </c>
      <c r="I58" s="129">
        <v>128</v>
      </c>
      <c r="J58" s="56">
        <f t="shared" si="10"/>
        <v>5.46875E-2</v>
      </c>
      <c r="K58" s="57">
        <v>78.94</v>
      </c>
      <c r="L58" s="156">
        <v>136</v>
      </c>
      <c r="M58" s="156">
        <v>90.7</v>
      </c>
      <c r="N58" s="56">
        <f t="shared" si="11"/>
        <v>0.71015961489739055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9.4</v>
      </c>
      <c r="E59" s="126">
        <v>8.81</v>
      </c>
      <c r="F59" s="52">
        <f t="shared" si="9"/>
        <v>6.6969353007945598E-2</v>
      </c>
      <c r="G59" s="137">
        <v>25550011</v>
      </c>
      <c r="H59" s="137">
        <v>240170103.40000001</v>
      </c>
      <c r="I59" s="132">
        <v>8.8000000000000007</v>
      </c>
      <c r="J59" s="52">
        <f t="shared" si="10"/>
        <v>6.8181818181818121E-2</v>
      </c>
      <c r="K59" s="53">
        <v>4.55</v>
      </c>
      <c r="L59" s="155">
        <v>14.03</v>
      </c>
      <c r="M59" s="155">
        <v>4.55</v>
      </c>
      <c r="N59" s="52">
        <f t="shared" si="11"/>
        <v>1.0659340659340661</v>
      </c>
      <c r="O59" s="28" t="s">
        <v>20</v>
      </c>
      <c r="Q59" s="54"/>
      <c r="R59" s="103"/>
      <c r="S59" s="55"/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165</v>
      </c>
      <c r="E60" s="117">
        <v>163</v>
      </c>
      <c r="F60" s="56">
        <f t="shared" si="9"/>
        <v>1.2269938650306678E-2</v>
      </c>
      <c r="G60" s="138">
        <v>1826420</v>
      </c>
      <c r="H60" s="138">
        <v>301359300</v>
      </c>
      <c r="I60" s="129">
        <v>163</v>
      </c>
      <c r="J60" s="56">
        <f t="shared" si="10"/>
        <v>1.2269938650306678E-2</v>
      </c>
      <c r="K60" s="57">
        <v>100</v>
      </c>
      <c r="L60" s="156">
        <v>188.55</v>
      </c>
      <c r="M60" s="156">
        <v>100</v>
      </c>
      <c r="N60" s="56">
        <f t="shared" si="11"/>
        <v>0.64999999999999991</v>
      </c>
      <c r="O60" s="58" t="s">
        <v>20</v>
      </c>
      <c r="P60" s="58"/>
      <c r="Q60" s="59">
        <v>4</v>
      </c>
      <c r="R60" s="60">
        <v>46117</v>
      </c>
      <c r="S60" s="61">
        <v>46146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5.21</v>
      </c>
      <c r="E61" s="126">
        <v>5.3</v>
      </c>
      <c r="F61" s="52">
        <f t="shared" si="9"/>
        <v>-1.6981132075471694E-2</v>
      </c>
      <c r="G61" s="137">
        <v>2507351</v>
      </c>
      <c r="H61" s="137">
        <v>13063298.709999999</v>
      </c>
      <c r="I61" s="132">
        <v>5.68</v>
      </c>
      <c r="J61" s="52">
        <f t="shared" si="10"/>
        <v>-8.2746478873239382E-2</v>
      </c>
      <c r="K61" s="53">
        <v>3.71</v>
      </c>
      <c r="L61" s="155">
        <v>8</v>
      </c>
      <c r="M61" s="155">
        <v>3.71</v>
      </c>
      <c r="N61" s="52">
        <f t="shared" si="11"/>
        <v>0.4043126684636118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7.65</v>
      </c>
      <c r="E62" s="117">
        <v>8</v>
      </c>
      <c r="F62" s="56">
        <f t="shared" si="9"/>
        <v>-4.3749999999999956E-2</v>
      </c>
      <c r="G62" s="138">
        <v>30937940</v>
      </c>
      <c r="H62" s="138">
        <v>236675241</v>
      </c>
      <c r="I62" s="129">
        <v>7.5</v>
      </c>
      <c r="J62" s="56">
        <f t="shared" si="10"/>
        <v>2.0000000000000018E-2</v>
      </c>
      <c r="K62" s="57">
        <v>7.05</v>
      </c>
      <c r="L62" s="156">
        <v>8.9499999999999993</v>
      </c>
      <c r="M62" s="156">
        <v>7</v>
      </c>
      <c r="N62" s="56">
        <f t="shared" si="11"/>
        <v>8.5106382978723527E-2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42.75</v>
      </c>
      <c r="E63" s="126">
        <v>44</v>
      </c>
      <c r="F63" s="52">
        <f t="shared" si="9"/>
        <v>-2.8409090909090939E-2</v>
      </c>
      <c r="G63" s="137">
        <v>88993142</v>
      </c>
      <c r="H63" s="137">
        <v>3804456820.5</v>
      </c>
      <c r="I63" s="132">
        <v>49.5</v>
      </c>
      <c r="J63" s="52">
        <f t="shared" si="10"/>
        <v>-0.13636363636363635</v>
      </c>
      <c r="K63" s="53">
        <v>41.65</v>
      </c>
      <c r="L63" s="155">
        <v>55</v>
      </c>
      <c r="M63" s="155">
        <v>41.65</v>
      </c>
      <c r="N63" s="52">
        <f t="shared" si="11"/>
        <v>2.6410564225690214E-2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34.1</v>
      </c>
      <c r="E65" s="126">
        <v>36</v>
      </c>
      <c r="F65" s="52">
        <f t="shared" si="9"/>
        <v>-5.2777777777777701E-2</v>
      </c>
      <c r="G65" s="137">
        <v>68414432</v>
      </c>
      <c r="H65" s="137">
        <v>2332932131.2000003</v>
      </c>
      <c r="I65" s="132">
        <v>34</v>
      </c>
      <c r="J65" s="52">
        <f t="shared" si="10"/>
        <v>2.9411764705882248E-3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0.78067885117493496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130.5</v>
      </c>
      <c r="E66" s="117">
        <v>125.45</v>
      </c>
      <c r="F66" s="56">
        <f t="shared" si="9"/>
        <v>4.0255081705858897E-2</v>
      </c>
      <c r="G66" s="138">
        <v>38422905</v>
      </c>
      <c r="H66" s="138">
        <v>5014189102.5</v>
      </c>
      <c r="I66" s="129">
        <v>121.85</v>
      </c>
      <c r="J66" s="56">
        <f t="shared" si="10"/>
        <v>7.0988920804267552E-2</v>
      </c>
      <c r="K66" s="57">
        <v>53.05</v>
      </c>
      <c r="L66" s="156">
        <v>135.9</v>
      </c>
      <c r="M66" s="156">
        <v>61.8</v>
      </c>
      <c r="N66" s="56">
        <f t="shared" si="11"/>
        <v>1.4599434495758721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4.3099999999999996</v>
      </c>
      <c r="E68" s="117">
        <v>4.24</v>
      </c>
      <c r="F68" s="56">
        <f t="shared" si="9"/>
        <v>1.6509433962264008E-2</v>
      </c>
      <c r="G68" s="138">
        <v>28504829</v>
      </c>
      <c r="H68" s="138">
        <v>122855812.98999999</v>
      </c>
      <c r="I68" s="129">
        <v>4.1500000000000004</v>
      </c>
      <c r="J68" s="56">
        <f t="shared" si="10"/>
        <v>3.8554216867469737E-2</v>
      </c>
      <c r="K68" s="57">
        <v>3.79</v>
      </c>
      <c r="L68" s="156">
        <v>4.7300000000000004</v>
      </c>
      <c r="M68" s="156">
        <v>3.79</v>
      </c>
      <c r="N68" s="56">
        <f t="shared" si="11"/>
        <v>0.13720316622691286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5.6</v>
      </c>
      <c r="E69" s="126">
        <v>5.5</v>
      </c>
      <c r="F69" s="52">
        <f t="shared" si="9"/>
        <v>1.8181818181818077E-2</v>
      </c>
      <c r="G69" s="137">
        <v>3647175</v>
      </c>
      <c r="H69" s="137">
        <v>20424180</v>
      </c>
      <c r="I69" s="132">
        <v>5.25</v>
      </c>
      <c r="J69" s="52">
        <f t="shared" si="10"/>
        <v>6.6666666666666652E-2</v>
      </c>
      <c r="K69" s="53">
        <v>5.96</v>
      </c>
      <c r="L69" s="155">
        <v>6.8</v>
      </c>
      <c r="M69" s="155">
        <v>5.13</v>
      </c>
      <c r="N69" s="52">
        <f t="shared" si="11"/>
        <v>-6.0402684563758413E-2</v>
      </c>
      <c r="O69" s="28" t="s">
        <v>20</v>
      </c>
      <c r="Q69" s="54"/>
      <c r="S69" s="55"/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4</v>
      </c>
      <c r="E70" s="117">
        <v>4.25</v>
      </c>
      <c r="F70" s="56">
        <f t="shared" si="9"/>
        <v>-5.8823529411764719E-2</v>
      </c>
      <c r="G70" s="138">
        <v>5904256</v>
      </c>
      <c r="H70" s="138">
        <v>23617024</v>
      </c>
      <c r="I70" s="129">
        <v>4.2300000000000004</v>
      </c>
      <c r="J70" s="56">
        <f t="shared" si="10"/>
        <v>-5.437352245862892E-2</v>
      </c>
      <c r="K70" s="57">
        <v>5.5</v>
      </c>
      <c r="L70" s="156">
        <v>5.5</v>
      </c>
      <c r="M70" s="156">
        <v>4</v>
      </c>
      <c r="N70" s="56">
        <f t="shared" si="11"/>
        <v>-0.27272727272727271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1.1499999999999999</v>
      </c>
      <c r="E72" s="117">
        <v>1.1000000000000001</v>
      </c>
      <c r="F72" s="56">
        <f t="shared" si="9"/>
        <v>4.5454545454545192E-2</v>
      </c>
      <c r="G72" s="138">
        <v>2969565</v>
      </c>
      <c r="H72" s="138">
        <v>3414999.7499999995</v>
      </c>
      <c r="I72" s="129">
        <v>1.07</v>
      </c>
      <c r="J72" s="56">
        <f t="shared" si="10"/>
        <v>7.4766355140186702E-2</v>
      </c>
      <c r="K72" s="57">
        <v>1.33</v>
      </c>
      <c r="L72" s="156">
        <v>1.65</v>
      </c>
      <c r="M72" s="156">
        <v>1.03</v>
      </c>
      <c r="N72" s="56">
        <f t="shared" si="11"/>
        <v>-0.13533834586466176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5.2</v>
      </c>
      <c r="E73" s="126">
        <v>5.15</v>
      </c>
      <c r="F73" s="52">
        <f t="shared" si="9"/>
        <v>9.7087378640776656E-3</v>
      </c>
      <c r="G73" s="137">
        <v>6982062</v>
      </c>
      <c r="H73" s="137">
        <v>36306722.399999999</v>
      </c>
      <c r="I73" s="132">
        <v>4.9000000000000004</v>
      </c>
      <c r="J73" s="52">
        <f t="shared" si="10"/>
        <v>6.1224489795918435E-2</v>
      </c>
      <c r="K73" s="53">
        <v>4.1899999999999995</v>
      </c>
      <c r="L73" s="155">
        <v>5.26</v>
      </c>
      <c r="M73" s="155">
        <v>4.34</v>
      </c>
      <c r="N73" s="52">
        <f t="shared" si="11"/>
        <v>0.24105011933174247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2.75</v>
      </c>
      <c r="E74" s="117">
        <v>2.92</v>
      </c>
      <c r="F74" s="56">
        <f t="shared" si="9"/>
        <v>-5.8219178082191791E-2</v>
      </c>
      <c r="G74" s="138">
        <v>5394329</v>
      </c>
      <c r="H74" s="138">
        <v>14834404.75</v>
      </c>
      <c r="I74" s="129">
        <v>3.02</v>
      </c>
      <c r="J74" s="56">
        <f t="shared" si="10"/>
        <v>-8.9403973509933787E-2</v>
      </c>
      <c r="K74" s="57">
        <v>2.5</v>
      </c>
      <c r="L74" s="156">
        <v>3.7</v>
      </c>
      <c r="M74" s="156">
        <v>2.5</v>
      </c>
      <c r="N74" s="56">
        <f t="shared" si="11"/>
        <v>0.10000000000000009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1.95</v>
      </c>
      <c r="E75" s="126">
        <v>2.02</v>
      </c>
      <c r="F75" s="52">
        <f t="shared" si="9"/>
        <v>-3.4653465346534684E-2</v>
      </c>
      <c r="G75" s="137">
        <v>90199834</v>
      </c>
      <c r="H75" s="137">
        <v>175889676.29999998</v>
      </c>
      <c r="I75" s="132">
        <v>2</v>
      </c>
      <c r="J75" s="52">
        <f t="shared" si="10"/>
        <v>-2.5000000000000022E-2</v>
      </c>
      <c r="K75" s="53">
        <v>2.4500000000000002</v>
      </c>
      <c r="L75" s="155">
        <v>2.75</v>
      </c>
      <c r="M75" s="155">
        <v>1.95</v>
      </c>
      <c r="N75" s="52">
        <f>D75/K75-1</f>
        <v>-0.20408163265306134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1.62</v>
      </c>
      <c r="E76" s="117">
        <v>1.63</v>
      </c>
      <c r="F76" s="56">
        <f t="shared" si="9"/>
        <v>-6.1349693251532278E-3</v>
      </c>
      <c r="G76" s="138">
        <v>11494237</v>
      </c>
      <c r="H76" s="138">
        <v>18620663.940000001</v>
      </c>
      <c r="I76" s="129">
        <v>1.58</v>
      </c>
      <c r="J76" s="56">
        <f t="shared" si="10"/>
        <v>2.5316455696202445E-2</v>
      </c>
      <c r="K76" s="57">
        <v>1.78</v>
      </c>
      <c r="L76" s="156">
        <v>1.99</v>
      </c>
      <c r="M76" s="156">
        <v>1.46</v>
      </c>
      <c r="N76" s="56">
        <f t="shared" si="11"/>
        <v>-8.98876404494382E-2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14</v>
      </c>
      <c r="E77" s="126">
        <v>13.5</v>
      </c>
      <c r="F77" s="52">
        <f>D77/E77-1</f>
        <v>3.7037037037036979E-2</v>
      </c>
      <c r="G77" s="137">
        <v>1770647</v>
      </c>
      <c r="H77" s="137">
        <v>24789058</v>
      </c>
      <c r="I77" s="132">
        <v>14.5</v>
      </c>
      <c r="J77" s="52">
        <f t="shared" si="10"/>
        <v>-3.4482758620689613E-2</v>
      </c>
      <c r="K77" s="53">
        <v>13.7</v>
      </c>
      <c r="L77" s="155">
        <v>18.399999999999999</v>
      </c>
      <c r="M77" s="155">
        <v>13.5</v>
      </c>
      <c r="N77" s="52">
        <f t="shared" si="11"/>
        <v>2.1897810218978186E-2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4.03</v>
      </c>
      <c r="E78" s="117">
        <v>4.01</v>
      </c>
      <c r="F78" s="56">
        <f t="shared" si="9"/>
        <v>4.9875311720699589E-3</v>
      </c>
      <c r="G78" s="138">
        <v>9101779</v>
      </c>
      <c r="H78" s="138">
        <v>36680169.370000005</v>
      </c>
      <c r="I78" s="129">
        <v>4.38</v>
      </c>
      <c r="J78" s="56">
        <f t="shared" si="10"/>
        <v>-7.990867579908667E-2</v>
      </c>
      <c r="K78" s="57">
        <v>3.1</v>
      </c>
      <c r="L78" s="156">
        <v>5.75</v>
      </c>
      <c r="M78" s="156">
        <v>3.1</v>
      </c>
      <c r="N78" s="56">
        <f t="shared" si="11"/>
        <v>0.30000000000000004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30.55</v>
      </c>
      <c r="E79" s="126">
        <v>31</v>
      </c>
      <c r="F79" s="52">
        <f t="shared" si="9"/>
        <v>-1.4516129032258074E-2</v>
      </c>
      <c r="G79" s="137">
        <v>3168341</v>
      </c>
      <c r="H79" s="137">
        <v>96792817.549999997</v>
      </c>
      <c r="I79" s="132">
        <v>32.65</v>
      </c>
      <c r="J79" s="52">
        <f t="shared" si="10"/>
        <v>-6.4318529862174567E-2</v>
      </c>
      <c r="K79" s="53">
        <v>25.3</v>
      </c>
      <c r="L79" s="155">
        <v>36</v>
      </c>
      <c r="M79" s="155">
        <v>26.8</v>
      </c>
      <c r="N79" s="52">
        <f t="shared" si="11"/>
        <v>0.20750988142292481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1.39</v>
      </c>
      <c r="E80" s="117">
        <v>1.39</v>
      </c>
      <c r="F80" s="56">
        <f t="shared" ref="F80:F100" si="12">D80/E80-1</f>
        <v>0</v>
      </c>
      <c r="G80" s="138">
        <v>864265</v>
      </c>
      <c r="H80" s="138">
        <v>1201328.3499999999</v>
      </c>
      <c r="I80" s="129">
        <v>1.38</v>
      </c>
      <c r="J80" s="56">
        <f t="shared" ref="J80:J100" si="13">D80/I80-1</f>
        <v>7.2463768115942351E-3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-0.12025316455696211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0.96</v>
      </c>
      <c r="E81" s="126">
        <v>0.98</v>
      </c>
      <c r="F81" s="52">
        <f t="shared" si="12"/>
        <v>-2.0408163265306145E-2</v>
      </c>
      <c r="G81" s="137">
        <v>18695366</v>
      </c>
      <c r="H81" s="137">
        <v>17947551.359999999</v>
      </c>
      <c r="I81" s="132">
        <v>1.02</v>
      </c>
      <c r="J81" s="52">
        <f t="shared" si="13"/>
        <v>-5.8823529411764719E-2</v>
      </c>
      <c r="K81" s="53">
        <v>1.08</v>
      </c>
      <c r="L81" s="155">
        <v>1.34</v>
      </c>
      <c r="M81" s="155">
        <v>0.96</v>
      </c>
      <c r="N81" s="52">
        <f t="shared" si="14"/>
        <v>-0.11111111111111116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2.08</v>
      </c>
      <c r="E82" s="117">
        <v>2.11</v>
      </c>
      <c r="F82" s="56">
        <f t="shared" si="12"/>
        <v>-1.4218009478672911E-2</v>
      </c>
      <c r="G82" s="138">
        <v>20115029</v>
      </c>
      <c r="H82" s="138">
        <v>41839260.32</v>
      </c>
      <c r="I82" s="129">
        <v>1.94</v>
      </c>
      <c r="J82" s="56">
        <f t="shared" si="13"/>
        <v>7.2164948453608213E-2</v>
      </c>
      <c r="K82" s="57">
        <v>3.82</v>
      </c>
      <c r="L82" s="156">
        <v>3.85</v>
      </c>
      <c r="M82" s="156">
        <v>1.85</v>
      </c>
      <c r="N82" s="56">
        <f t="shared" si="14"/>
        <v>-0.45549738219895286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1.75</v>
      </c>
      <c r="E85" s="126">
        <v>1.78</v>
      </c>
      <c r="F85" s="52">
        <f t="shared" si="12"/>
        <v>-1.6853932584269704E-2</v>
      </c>
      <c r="G85" s="137">
        <v>18590438</v>
      </c>
      <c r="H85" s="137">
        <v>32533266.5</v>
      </c>
      <c r="I85" s="132">
        <v>1.89</v>
      </c>
      <c r="J85" s="52">
        <f t="shared" si="13"/>
        <v>-7.407407407407407E-2</v>
      </c>
      <c r="K85" s="53">
        <v>1.71</v>
      </c>
      <c r="L85" s="155">
        <v>2.58</v>
      </c>
      <c r="M85" s="155">
        <v>1.71</v>
      </c>
      <c r="N85" s="52">
        <f t="shared" si="14"/>
        <v>2.3391812865497075E-2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1.19</v>
      </c>
      <c r="E86" s="117">
        <v>1.21</v>
      </c>
      <c r="F86" s="56">
        <f t="shared" si="12"/>
        <v>-1.6528925619834767E-2</v>
      </c>
      <c r="G86" s="138">
        <v>6019712</v>
      </c>
      <c r="H86" s="138">
        <v>7163457.2799999993</v>
      </c>
      <c r="I86" s="129">
        <v>1.1599999999999999</v>
      </c>
      <c r="J86" s="56">
        <f t="shared" si="13"/>
        <v>2.5862068965517349E-2</v>
      </c>
      <c r="K86" s="57">
        <v>1.21</v>
      </c>
      <c r="L86" s="156">
        <v>1.59</v>
      </c>
      <c r="M86" s="156">
        <v>1.1000000000000001</v>
      </c>
      <c r="N86" s="56">
        <f t="shared" si="14"/>
        <v>-1.6528925619834767E-2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2.5</v>
      </c>
      <c r="E87" s="126">
        <v>2.68</v>
      </c>
      <c r="F87" s="52">
        <f t="shared" si="12"/>
        <v>-6.7164179104477695E-2</v>
      </c>
      <c r="G87" s="137">
        <v>4264339</v>
      </c>
      <c r="H87" s="137">
        <v>10660847.5</v>
      </c>
      <c r="I87" s="132">
        <v>2.66</v>
      </c>
      <c r="J87" s="52">
        <f t="shared" si="13"/>
        <v>-6.0150375939849621E-2</v>
      </c>
      <c r="K87" s="53">
        <v>3.25</v>
      </c>
      <c r="L87" s="155">
        <v>4</v>
      </c>
      <c r="M87" s="155">
        <v>2.4500000000000002</v>
      </c>
      <c r="N87" s="52">
        <f t="shared" si="14"/>
        <v>-0.23076923076923073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261</v>
      </c>
      <c r="D88" s="117">
        <v>1.17</v>
      </c>
      <c r="E88" s="117">
        <v>1.18</v>
      </c>
      <c r="F88" s="56">
        <f t="shared" si="12"/>
        <v>-8.4745762711864181E-3</v>
      </c>
      <c r="G88" s="138">
        <v>6384556</v>
      </c>
      <c r="H88" s="138">
        <v>7469930.5199999996</v>
      </c>
      <c r="I88" s="129">
        <v>1.35</v>
      </c>
      <c r="J88" s="56">
        <f t="shared" si="13"/>
        <v>-0.13333333333333341</v>
      </c>
      <c r="K88" s="57">
        <v>0.2</v>
      </c>
      <c r="L88" s="156">
        <v>1.5</v>
      </c>
      <c r="M88" s="156">
        <v>0.2</v>
      </c>
      <c r="N88" s="56">
        <f t="shared" si="14"/>
        <v>4.8499999999999996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263</v>
      </c>
      <c r="D89" s="86">
        <v>3.38</v>
      </c>
      <c r="E89" s="126">
        <v>3.4</v>
      </c>
      <c r="F89" s="52">
        <f t="shared" si="12"/>
        <v>-5.8823529411764497E-3</v>
      </c>
      <c r="G89" s="137">
        <v>959241</v>
      </c>
      <c r="H89" s="137">
        <v>3242234.58</v>
      </c>
      <c r="I89" s="132">
        <v>3.7</v>
      </c>
      <c r="J89" s="52">
        <f t="shared" si="13"/>
        <v>-8.6486486486486602E-2</v>
      </c>
      <c r="K89" s="53">
        <v>3.45</v>
      </c>
      <c r="L89" s="155">
        <v>6.55</v>
      </c>
      <c r="M89" s="155">
        <v>3.36</v>
      </c>
      <c r="N89" s="154">
        <f>D89/K89-1</f>
        <v>-2.0289855072463836E-2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6.3</v>
      </c>
      <c r="E90" s="117">
        <v>5.95</v>
      </c>
      <c r="F90" s="56">
        <f t="shared" si="12"/>
        <v>5.8823529411764719E-2</v>
      </c>
      <c r="G90" s="138">
        <v>8283386</v>
      </c>
      <c r="H90" s="138">
        <v>52185331.799999997</v>
      </c>
      <c r="I90" s="129">
        <v>5.9</v>
      </c>
      <c r="J90" s="56">
        <f t="shared" si="13"/>
        <v>6.7796610169491345E-2</v>
      </c>
      <c r="K90" s="57">
        <v>6.4</v>
      </c>
      <c r="L90" s="156">
        <v>14.95</v>
      </c>
      <c r="M90" s="156">
        <v>5.4</v>
      </c>
      <c r="N90" s="56">
        <f t="shared" si="14"/>
        <v>-1.5625000000000111E-2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9.35</v>
      </c>
      <c r="E92" s="117">
        <v>9.35</v>
      </c>
      <c r="F92" s="56">
        <f t="shared" si="12"/>
        <v>0</v>
      </c>
      <c r="G92" s="138">
        <v>1150</v>
      </c>
      <c r="H92" s="138">
        <v>10752.5</v>
      </c>
      <c r="I92" s="129">
        <v>9.35</v>
      </c>
      <c r="J92" s="56">
        <f t="shared" si="13"/>
        <v>0</v>
      </c>
      <c r="K92" s="57">
        <v>6.65</v>
      </c>
      <c r="L92" s="156">
        <v>19</v>
      </c>
      <c r="M92" s="156">
        <v>7</v>
      </c>
      <c r="N92" s="56">
        <f t="shared" si="14"/>
        <v>0.40601503759398483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13.05</v>
      </c>
      <c r="E93" s="126">
        <v>13.8</v>
      </c>
      <c r="F93" s="52">
        <f t="shared" si="12"/>
        <v>-5.4347826086956541E-2</v>
      </c>
      <c r="G93" s="137">
        <v>6126469</v>
      </c>
      <c r="H93" s="137">
        <v>79950420.450000003</v>
      </c>
      <c r="I93" s="132">
        <v>13</v>
      </c>
      <c r="J93" s="52">
        <f t="shared" si="13"/>
        <v>3.8461538461538325E-3</v>
      </c>
      <c r="K93" s="53">
        <v>14.4</v>
      </c>
      <c r="L93" s="155">
        <v>18.899999999999999</v>
      </c>
      <c r="M93" s="155">
        <v>13</v>
      </c>
      <c r="N93" s="52">
        <f>D93/K93-1</f>
        <v>-9.375E-2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87.15</v>
      </c>
      <c r="E94" s="117">
        <v>87.15</v>
      </c>
      <c r="F94" s="56">
        <f t="shared" si="12"/>
        <v>0</v>
      </c>
      <c r="G94" s="138">
        <v>1581086</v>
      </c>
      <c r="H94" s="138">
        <v>137791644.90000001</v>
      </c>
      <c r="I94" s="129">
        <v>85.3</v>
      </c>
      <c r="J94" s="56">
        <f t="shared" si="13"/>
        <v>2.1688159437280197E-2</v>
      </c>
      <c r="K94" s="57">
        <v>40.5</v>
      </c>
      <c r="L94" s="156">
        <v>87.15</v>
      </c>
      <c r="M94" s="156">
        <v>43</v>
      </c>
      <c r="N94" s="56">
        <f t="shared" si="14"/>
        <v>1.1518518518518519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4.1900000000000004</v>
      </c>
      <c r="E95" s="126">
        <v>4.13</v>
      </c>
      <c r="F95" s="52">
        <f t="shared" si="12"/>
        <v>1.4527845036319764E-2</v>
      </c>
      <c r="G95" s="137">
        <v>2717419</v>
      </c>
      <c r="H95" s="137">
        <v>11385985.610000001</v>
      </c>
      <c r="I95" s="132">
        <v>4.78</v>
      </c>
      <c r="J95" s="52">
        <f t="shared" si="13"/>
        <v>-0.12343096234309625</v>
      </c>
      <c r="K95" s="53">
        <v>1.9</v>
      </c>
      <c r="L95" s="155">
        <v>10.43</v>
      </c>
      <c r="M95" s="155">
        <v>1.9</v>
      </c>
      <c r="N95" s="52">
        <f t="shared" si="14"/>
        <v>1.2052631578947373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1.36</v>
      </c>
      <c r="E97" s="126">
        <v>1.51</v>
      </c>
      <c r="F97" s="52">
        <f t="shared" si="12"/>
        <v>-9.9337748344370813E-2</v>
      </c>
      <c r="G97" s="137">
        <v>18669386</v>
      </c>
      <c r="H97" s="137">
        <v>25390364.960000001</v>
      </c>
      <c r="I97" s="132">
        <v>1.58</v>
      </c>
      <c r="J97" s="52">
        <f t="shared" si="13"/>
        <v>-0.13924050632911389</v>
      </c>
      <c r="K97" s="53">
        <v>1.86</v>
      </c>
      <c r="L97" s="155">
        <v>2.4</v>
      </c>
      <c r="M97" s="155">
        <v>1.36</v>
      </c>
      <c r="N97" s="52">
        <f t="shared" si="14"/>
        <v>-0.26881720430107525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18.399999999999999</v>
      </c>
      <c r="E98" s="117">
        <v>18.05</v>
      </c>
      <c r="F98" s="56">
        <f t="shared" si="12"/>
        <v>1.9390581717451338E-2</v>
      </c>
      <c r="G98" s="138">
        <v>21446974</v>
      </c>
      <c r="H98" s="138">
        <v>394624321.59999996</v>
      </c>
      <c r="I98" s="129">
        <v>16.25</v>
      </c>
      <c r="J98" s="56">
        <f t="shared" si="13"/>
        <v>0.13230769230769224</v>
      </c>
      <c r="K98" s="57">
        <v>18</v>
      </c>
      <c r="L98" s="156">
        <v>21</v>
      </c>
      <c r="M98" s="156">
        <v>16</v>
      </c>
      <c r="N98" s="56">
        <f>D98/K98-1</f>
        <v>2.2222222222222143E-2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160</v>
      </c>
      <c r="E99" s="126">
        <v>155</v>
      </c>
      <c r="F99" s="52">
        <f t="shared" si="12"/>
        <v>3.2258064516129004E-2</v>
      </c>
      <c r="G99" s="137">
        <v>9455993</v>
      </c>
      <c r="H99" s="137">
        <v>1512958880</v>
      </c>
      <c r="I99" s="132">
        <v>155</v>
      </c>
      <c r="J99" s="52">
        <f t="shared" si="13"/>
        <v>3.2258064516129004E-2</v>
      </c>
      <c r="K99" s="53">
        <v>68</v>
      </c>
      <c r="L99" s="155">
        <v>188</v>
      </c>
      <c r="M99" s="155">
        <v>70</v>
      </c>
      <c r="N99" s="52">
        <f t="shared" si="14"/>
        <v>1.3529411764705883</v>
      </c>
      <c r="O99" s="28" t="s">
        <v>20</v>
      </c>
      <c r="P99" s="167" t="s">
        <v>264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11.3</v>
      </c>
      <c r="E100" s="117">
        <v>10.4</v>
      </c>
      <c r="F100" s="56">
        <f t="shared" si="12"/>
        <v>8.6538461538461675E-2</v>
      </c>
      <c r="G100" s="138">
        <v>16148169</v>
      </c>
      <c r="H100" s="138">
        <v>182474309.70000002</v>
      </c>
      <c r="I100" s="129">
        <v>10.45</v>
      </c>
      <c r="J100" s="56">
        <f t="shared" si="13"/>
        <v>8.1339712918660378E-2</v>
      </c>
      <c r="K100" s="57">
        <v>11</v>
      </c>
      <c r="L100" s="156">
        <v>14.4</v>
      </c>
      <c r="M100" s="156">
        <v>10.199999999999999</v>
      </c>
      <c r="N100" s="56">
        <f t="shared" si="14"/>
        <v>2.7272727272727337E-2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10.62</v>
      </c>
      <c r="E104" s="117">
        <v>10.62</v>
      </c>
      <c r="F104" s="56">
        <f t="shared" si="15"/>
        <v>0</v>
      </c>
      <c r="G104" s="138">
        <v>86450</v>
      </c>
      <c r="H104" s="138">
        <v>918098.99999999988</v>
      </c>
      <c r="I104" s="129">
        <v>11.79</v>
      </c>
      <c r="J104" s="56">
        <f t="shared" si="16"/>
        <v>-9.92366412213741E-2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1.0621359223300968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98.7</v>
      </c>
      <c r="E105" s="126">
        <v>98.7</v>
      </c>
      <c r="F105" s="52">
        <f t="shared" si="15"/>
        <v>0</v>
      </c>
      <c r="G105" s="137">
        <v>611335</v>
      </c>
      <c r="H105" s="137">
        <v>60338764.5</v>
      </c>
      <c r="I105" s="132">
        <v>99.5</v>
      </c>
      <c r="J105" s="52">
        <f t="shared" si="16"/>
        <v>-8.040201005025116E-3</v>
      </c>
      <c r="K105" s="53">
        <v>48.6</v>
      </c>
      <c r="L105" s="155">
        <v>105.35</v>
      </c>
      <c r="M105" s="155">
        <v>50.1</v>
      </c>
      <c r="N105" s="52">
        <f t="shared" si="17"/>
        <v>1.0308641975308643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37.700000000000003</v>
      </c>
      <c r="E106" s="117">
        <v>37.9</v>
      </c>
      <c r="F106" s="56">
        <f t="shared" si="15"/>
        <v>-5.2770448548811189E-3</v>
      </c>
      <c r="G106" s="138">
        <v>1706180</v>
      </c>
      <c r="H106" s="138">
        <v>64322986.000000007</v>
      </c>
      <c r="I106" s="129">
        <v>39.35</v>
      </c>
      <c r="J106" s="56">
        <f t="shared" si="16"/>
        <v>-4.1931385006353183E-2</v>
      </c>
      <c r="K106" s="57">
        <v>19</v>
      </c>
      <c r="L106" s="156">
        <v>45</v>
      </c>
      <c r="M106" s="156">
        <v>19</v>
      </c>
      <c r="N106" s="56">
        <f t="shared" si="17"/>
        <v>0.98421052631578965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8.3000000000000007</v>
      </c>
      <c r="E107" s="126">
        <v>8.9499999999999993</v>
      </c>
      <c r="F107" s="52">
        <f t="shared" si="15"/>
        <v>-7.2625698324022214E-2</v>
      </c>
      <c r="G107" s="137">
        <v>2780931</v>
      </c>
      <c r="H107" s="137">
        <v>23081727.300000001</v>
      </c>
      <c r="I107" s="132">
        <v>9</v>
      </c>
      <c r="J107" s="52">
        <f t="shared" si="16"/>
        <v>-7.7777777777777724E-2</v>
      </c>
      <c r="K107" s="53">
        <v>5.8</v>
      </c>
      <c r="L107" s="155">
        <v>14.7</v>
      </c>
      <c r="M107" s="155">
        <v>5.8</v>
      </c>
      <c r="N107" s="52">
        <f t="shared" si="17"/>
        <v>0.43103448275862077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62.9</v>
      </c>
      <c r="E109" s="126">
        <v>58.1</v>
      </c>
      <c r="F109" s="52">
        <f t="shared" si="15"/>
        <v>8.2616179001721024E-2</v>
      </c>
      <c r="G109" s="137">
        <v>1996841</v>
      </c>
      <c r="H109" s="137">
        <v>125601298.89999999</v>
      </c>
      <c r="I109" s="132">
        <v>59.65</v>
      </c>
      <c r="J109" s="52">
        <f t="shared" si="16"/>
        <v>5.4484492875104706E-2</v>
      </c>
      <c r="K109" s="53">
        <v>64.88</v>
      </c>
      <c r="L109" s="155">
        <v>104</v>
      </c>
      <c r="M109" s="155">
        <v>58.1</v>
      </c>
      <c r="N109" s="52">
        <f t="shared" si="17"/>
        <v>-3.0517879161528927E-2</v>
      </c>
      <c r="O109" s="28" t="s">
        <v>20</v>
      </c>
      <c r="Q109" s="54">
        <v>0.32</v>
      </c>
      <c r="R109" s="30">
        <v>46136</v>
      </c>
      <c r="S109" s="55" t="s">
        <v>268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6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1.96</v>
      </c>
      <c r="E113" s="126">
        <v>2</v>
      </c>
      <c r="F113" s="52">
        <f>D113/E113-1</f>
        <v>-2.0000000000000018E-2</v>
      </c>
      <c r="G113" s="137">
        <v>4671285</v>
      </c>
      <c r="H113" s="137">
        <v>9155718.5999999996</v>
      </c>
      <c r="I113" s="132">
        <v>2.0299999999999998</v>
      </c>
      <c r="J113" s="52">
        <f t="shared" si="19"/>
        <v>-3.4482758620689613E-2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0.73451327433628322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22</v>
      </c>
      <c r="E114" s="117">
        <v>21.5</v>
      </c>
      <c r="F114" s="56">
        <f>D114/E114-1</f>
        <v>2.3255813953488413E-2</v>
      </c>
      <c r="G114" s="138">
        <v>4528212</v>
      </c>
      <c r="H114" s="138">
        <v>99620664</v>
      </c>
      <c r="I114" s="129">
        <v>21</v>
      </c>
      <c r="J114" s="56">
        <f t="shared" si="19"/>
        <v>4.7619047619047672E-2</v>
      </c>
      <c r="K114" s="57">
        <v>17.3</v>
      </c>
      <c r="L114" s="156">
        <v>25.25</v>
      </c>
      <c r="M114" s="156">
        <v>17.95</v>
      </c>
      <c r="N114" s="56">
        <f t="shared" si="20"/>
        <v>0.27167630057803471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5.35</v>
      </c>
      <c r="E115" s="126">
        <v>5.9</v>
      </c>
      <c r="F115" s="65">
        <f t="shared" si="18"/>
        <v>-9.3220338983050932E-2</v>
      </c>
      <c r="G115" s="137">
        <v>1894372</v>
      </c>
      <c r="H115" s="137">
        <v>10134890.199999999</v>
      </c>
      <c r="I115" s="132">
        <v>5.9</v>
      </c>
      <c r="J115" s="52">
        <f t="shared" si="19"/>
        <v>-9.3220338983050932E-2</v>
      </c>
      <c r="K115" s="53">
        <v>5.29</v>
      </c>
      <c r="L115" s="155">
        <v>7.98</v>
      </c>
      <c r="M115" s="155">
        <v>5.29</v>
      </c>
      <c r="N115" s="65">
        <f t="shared" si="20"/>
        <v>1.1342155009451682E-2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199</v>
      </c>
      <c r="E116" s="117">
        <v>199</v>
      </c>
      <c r="F116" s="56">
        <f t="shared" si="18"/>
        <v>0</v>
      </c>
      <c r="G116" s="138">
        <v>11110</v>
      </c>
      <c r="H116" s="138">
        <v>2210890</v>
      </c>
      <c r="I116" s="129">
        <v>199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1.7372764786795045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4.26</v>
      </c>
      <c r="E117" s="126">
        <v>4.26</v>
      </c>
      <c r="F117" s="52">
        <f t="shared" si="18"/>
        <v>0</v>
      </c>
      <c r="G117" s="137">
        <v>80972</v>
      </c>
      <c r="H117" s="137">
        <v>344940.72</v>
      </c>
      <c r="I117" s="132">
        <v>4.26</v>
      </c>
      <c r="J117" s="52">
        <f t="shared" si="19"/>
        <v>0</v>
      </c>
      <c r="K117" s="53">
        <v>4.42</v>
      </c>
      <c r="L117" s="155">
        <v>7.7</v>
      </c>
      <c r="M117" s="155">
        <v>4.26</v>
      </c>
      <c r="N117" s="52">
        <f t="shared" si="20"/>
        <v>-3.6199095022624417E-2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3.49</v>
      </c>
      <c r="E118" s="117">
        <v>3.3</v>
      </c>
      <c r="F118" s="56">
        <f t="shared" si="18"/>
        <v>5.7575757575757613E-2</v>
      </c>
      <c r="G118" s="138">
        <v>23774239</v>
      </c>
      <c r="H118" s="138">
        <v>82972094.109999999</v>
      </c>
      <c r="I118" s="129">
        <v>3.4</v>
      </c>
      <c r="J118" s="56">
        <f t="shared" si="19"/>
        <v>2.6470588235294246E-2</v>
      </c>
      <c r="K118" s="57">
        <v>3.9</v>
      </c>
      <c r="L118" s="156">
        <v>5.33</v>
      </c>
      <c r="M118" s="156">
        <v>3.05</v>
      </c>
      <c r="N118" s="56">
        <f t="shared" si="20"/>
        <v>-0.10512820512820509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15</v>
      </c>
      <c r="E119" s="126">
        <v>15.8</v>
      </c>
      <c r="F119" s="52">
        <f t="shared" si="18"/>
        <v>-5.0632911392405111E-2</v>
      </c>
      <c r="G119" s="137">
        <v>1213391</v>
      </c>
      <c r="H119" s="137">
        <v>18200865</v>
      </c>
      <c r="I119" s="132">
        <v>17.55</v>
      </c>
      <c r="J119" s="52">
        <f t="shared" si="19"/>
        <v>-0.14529914529914534</v>
      </c>
      <c r="K119" s="53">
        <v>11.35</v>
      </c>
      <c r="L119" s="155">
        <v>24.5</v>
      </c>
      <c r="M119" s="155">
        <v>11.35</v>
      </c>
      <c r="N119" s="52">
        <f t="shared" si="20"/>
        <v>0.3215859030837005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915</v>
      </c>
      <c r="E120" s="117">
        <v>870</v>
      </c>
      <c r="F120" s="56">
        <f t="shared" si="18"/>
        <v>5.1724137931034475E-2</v>
      </c>
      <c r="G120" s="138">
        <v>6194446</v>
      </c>
      <c r="H120" s="138">
        <v>5667918090</v>
      </c>
      <c r="I120" s="129">
        <v>819.3</v>
      </c>
      <c r="J120" s="56">
        <f>D120/I120-1</f>
        <v>0.11680703039179785</v>
      </c>
      <c r="K120" s="57">
        <v>496</v>
      </c>
      <c r="L120" s="156">
        <v>915</v>
      </c>
      <c r="M120" s="156">
        <v>511</v>
      </c>
      <c r="N120" s="56">
        <f t="shared" si="20"/>
        <v>0.844758064516129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3021.3</v>
      </c>
      <c r="E121" s="126">
        <v>3021.3</v>
      </c>
      <c r="F121" s="52">
        <f t="shared" si="18"/>
        <v>0</v>
      </c>
      <c r="G121" s="137">
        <v>54</v>
      </c>
      <c r="H121" s="137">
        <v>163150.20000000001</v>
      </c>
      <c r="I121" s="132">
        <v>2746.7</v>
      </c>
      <c r="J121" s="52">
        <f t="shared" si="19"/>
        <v>9.9974514872392506E-2</v>
      </c>
      <c r="K121" s="53">
        <v>2270</v>
      </c>
      <c r="L121" s="155">
        <v>3021.3</v>
      </c>
      <c r="M121" s="155">
        <v>2270</v>
      </c>
      <c r="N121" s="52">
        <f>D121/K121-1</f>
        <v>0.33096916299559487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81.75</v>
      </c>
      <c r="E124" s="124">
        <v>74.349999999999994</v>
      </c>
      <c r="F124" s="56">
        <f t="shared" ref="F124:F132" si="21">D124/E124-1</f>
        <v>9.9529253530598494E-2</v>
      </c>
      <c r="G124" s="138">
        <v>1971247</v>
      </c>
      <c r="H124" s="138">
        <v>161149442.25</v>
      </c>
      <c r="I124" s="131">
        <v>74.45</v>
      </c>
      <c r="J124" s="56">
        <f t="shared" ref="J124:J132" si="22">D124/I124-1</f>
        <v>9.80523841504366E-2</v>
      </c>
      <c r="K124" s="57">
        <v>46.75</v>
      </c>
      <c r="L124" s="156">
        <v>81.75</v>
      </c>
      <c r="M124" s="156">
        <v>47</v>
      </c>
      <c r="N124" s="56">
        <f t="shared" ref="N124:N131" si="23">D124/K124-1</f>
        <v>0.74866310160427818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145.19999999999999</v>
      </c>
      <c r="E125" s="86">
        <v>132</v>
      </c>
      <c r="F125" s="52">
        <f t="shared" si="21"/>
        <v>9.9999999999999867E-2</v>
      </c>
      <c r="G125" s="137">
        <v>1314624</v>
      </c>
      <c r="H125" s="137">
        <v>190883404.79999998</v>
      </c>
      <c r="I125" s="128">
        <v>118.5</v>
      </c>
      <c r="J125" s="52">
        <f t="shared" si="22"/>
        <v>0.2253164556962024</v>
      </c>
      <c r="K125" s="53">
        <v>69</v>
      </c>
      <c r="L125" s="155">
        <v>145.19999999999999</v>
      </c>
      <c r="M125" s="155">
        <v>69</v>
      </c>
      <c r="N125" s="52">
        <f t="shared" si="23"/>
        <v>1.1043478260869564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418</v>
      </c>
      <c r="E126" s="124">
        <v>380</v>
      </c>
      <c r="F126" s="56">
        <f t="shared" si="21"/>
        <v>0.10000000000000009</v>
      </c>
      <c r="G126" s="138">
        <v>1915439</v>
      </c>
      <c r="H126" s="138">
        <v>800653502</v>
      </c>
      <c r="I126" s="131">
        <v>335</v>
      </c>
      <c r="J126" s="56">
        <f t="shared" si="22"/>
        <v>0.24776119402985075</v>
      </c>
      <c r="K126" s="57">
        <v>178.5</v>
      </c>
      <c r="L126" s="156">
        <v>418</v>
      </c>
      <c r="M126" s="156">
        <v>178.5</v>
      </c>
      <c r="N126" s="56">
        <f t="shared" si="23"/>
        <v>1.3417366946778713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970</v>
      </c>
      <c r="E127" s="86">
        <v>970</v>
      </c>
      <c r="F127" s="52">
        <f t="shared" si="21"/>
        <v>0</v>
      </c>
      <c r="G127" s="137">
        <v>3269559</v>
      </c>
      <c r="H127" s="137">
        <v>3171472230</v>
      </c>
      <c r="I127" s="128">
        <v>907.5</v>
      </c>
      <c r="J127" s="52">
        <f t="shared" si="22"/>
        <v>6.887052341597788E-2</v>
      </c>
      <c r="K127" s="53">
        <v>609</v>
      </c>
      <c r="L127" s="155">
        <v>970</v>
      </c>
      <c r="M127" s="155">
        <v>609</v>
      </c>
      <c r="N127" s="52">
        <f t="shared" si="23"/>
        <v>0.59277504105090317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16</v>
      </c>
      <c r="E128" s="124">
        <v>16.8</v>
      </c>
      <c r="F128" s="56">
        <f t="shared" si="21"/>
        <v>-4.7619047619047672E-2</v>
      </c>
      <c r="G128" s="138">
        <v>520403</v>
      </c>
      <c r="H128" s="138">
        <v>8326448</v>
      </c>
      <c r="I128" s="131">
        <v>16.8</v>
      </c>
      <c r="J128" s="56">
        <f t="shared" si="22"/>
        <v>-4.7619047619047672E-2</v>
      </c>
      <c r="K128" s="57">
        <v>12.95</v>
      </c>
      <c r="L128" s="156">
        <v>22.95</v>
      </c>
      <c r="M128" s="156">
        <v>12.95</v>
      </c>
      <c r="N128" s="56">
        <f t="shared" si="23"/>
        <v>0.23552123552123549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37.5</v>
      </c>
      <c r="E129" s="86">
        <v>37.5</v>
      </c>
      <c r="F129" s="52">
        <f t="shared" si="21"/>
        <v>0</v>
      </c>
      <c r="G129" s="137">
        <v>53619</v>
      </c>
      <c r="H129" s="137">
        <v>2010712.5</v>
      </c>
      <c r="I129" s="128">
        <v>37.5</v>
      </c>
      <c r="J129" s="52">
        <f t="shared" si="22"/>
        <v>0</v>
      </c>
      <c r="K129" s="53">
        <v>10</v>
      </c>
      <c r="L129" s="155">
        <v>37.5</v>
      </c>
      <c r="M129" s="155">
        <v>10</v>
      </c>
      <c r="N129" s="52">
        <f t="shared" si="23"/>
        <v>2.75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350</v>
      </c>
      <c r="E130" s="124">
        <v>349</v>
      </c>
      <c r="F130" s="56">
        <f t="shared" si="21"/>
        <v>2.8653295128939771E-3</v>
      </c>
      <c r="G130" s="138">
        <v>15338912</v>
      </c>
      <c r="H130" s="138">
        <v>5368619200</v>
      </c>
      <c r="I130" s="131">
        <v>295</v>
      </c>
      <c r="J130" s="56">
        <f t="shared" si="22"/>
        <v>0.18644067796610164</v>
      </c>
      <c r="K130" s="57">
        <v>134.5</v>
      </c>
      <c r="L130" s="156">
        <v>350</v>
      </c>
      <c r="M130" s="156">
        <v>134.5</v>
      </c>
      <c r="N130" s="56">
        <f t="shared" si="23"/>
        <v>1.6022304832713754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3.06</v>
      </c>
      <c r="E131" s="86">
        <v>3.05</v>
      </c>
      <c r="F131" s="52">
        <f>D131/E131-1</f>
        <v>3.2786885245903452E-3</v>
      </c>
      <c r="G131" s="137">
        <v>4612414</v>
      </c>
      <c r="H131" s="137">
        <v>14113986.84</v>
      </c>
      <c r="I131" s="128">
        <v>3.2</v>
      </c>
      <c r="J131" s="52">
        <f t="shared" si="22"/>
        <v>-4.3750000000000067E-2</v>
      </c>
      <c r="K131" s="53">
        <v>3.1</v>
      </c>
      <c r="L131" s="155">
        <v>4.09</v>
      </c>
      <c r="M131" s="155">
        <v>3.05</v>
      </c>
      <c r="N131" s="52">
        <f t="shared" si="23"/>
        <v>-1.2903225806451646E-2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127</v>
      </c>
      <c r="E132" s="124">
        <v>127</v>
      </c>
      <c r="F132" s="56">
        <f t="shared" si="21"/>
        <v>0</v>
      </c>
      <c r="G132" s="138">
        <v>145104</v>
      </c>
      <c r="H132" s="138">
        <v>18428208</v>
      </c>
      <c r="I132" s="131">
        <v>127</v>
      </c>
      <c r="J132" s="56">
        <f t="shared" si="22"/>
        <v>0</v>
      </c>
      <c r="K132" s="57">
        <v>115</v>
      </c>
      <c r="L132" s="156">
        <v>127</v>
      </c>
      <c r="M132" s="156">
        <v>113</v>
      </c>
      <c r="N132" s="56">
        <f t="shared" ref="N132" si="24">D132/K132-1</f>
        <v>0.10434782608695659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42.9</v>
      </c>
      <c r="E135" s="86">
        <v>39.6</v>
      </c>
      <c r="F135" s="52">
        <f t="shared" ref="F135:F141" si="25">D135/E135-1</f>
        <v>8.3333333333333259E-2</v>
      </c>
      <c r="G135" s="137">
        <v>657869</v>
      </c>
      <c r="H135" s="137">
        <v>28222580.099999998</v>
      </c>
      <c r="I135" s="128">
        <v>36</v>
      </c>
      <c r="J135" s="52">
        <f t="shared" ref="J135:J141" si="26">D135/I135-1</f>
        <v>0.19166666666666665</v>
      </c>
      <c r="K135" s="53">
        <v>32</v>
      </c>
      <c r="L135" s="155">
        <v>42.9</v>
      </c>
      <c r="M135" s="155">
        <v>31.5</v>
      </c>
      <c r="N135" s="52">
        <f t="shared" ref="N135:N140" si="27">D135/K135-1</f>
        <v>0.34062499999999996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9.5</v>
      </c>
      <c r="E136" s="124">
        <v>10.55</v>
      </c>
      <c r="F136" s="56">
        <f t="shared" si="25"/>
        <v>-9.9526066350710929E-2</v>
      </c>
      <c r="G136" s="138">
        <v>470654</v>
      </c>
      <c r="H136" s="138">
        <v>4471213</v>
      </c>
      <c r="I136" s="131">
        <v>10.55</v>
      </c>
      <c r="J136" s="56">
        <f t="shared" si="26"/>
        <v>-9.9526066350710929E-2</v>
      </c>
      <c r="K136" s="57">
        <v>21.65</v>
      </c>
      <c r="L136" s="156">
        <v>24.1</v>
      </c>
      <c r="M136" s="156">
        <v>9.5</v>
      </c>
      <c r="N136" s="56">
        <f t="shared" si="27"/>
        <v>-0.56120092378752884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25.65</v>
      </c>
      <c r="E137" s="86">
        <v>25.65</v>
      </c>
      <c r="F137" s="52">
        <f t="shared" si="25"/>
        <v>0</v>
      </c>
      <c r="G137" s="137">
        <v>411799</v>
      </c>
      <c r="H137" s="137">
        <v>10562644.35</v>
      </c>
      <c r="I137" s="128">
        <v>23.35</v>
      </c>
      <c r="J137" s="52">
        <f t="shared" si="26"/>
        <v>9.8501070663811419E-2</v>
      </c>
      <c r="K137" s="53">
        <v>13.35</v>
      </c>
      <c r="L137" s="155">
        <v>28.25</v>
      </c>
      <c r="M137" s="155">
        <v>13.35</v>
      </c>
      <c r="N137" s="52">
        <f t="shared" si="27"/>
        <v>0.9213483146067416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0.87</v>
      </c>
      <c r="E139" s="86">
        <v>0.89</v>
      </c>
      <c r="F139" s="52">
        <f t="shared" si="25"/>
        <v>-2.2471910112359605E-2</v>
      </c>
      <c r="G139" s="137">
        <v>16871386</v>
      </c>
      <c r="H139" s="137">
        <v>14678105.82</v>
      </c>
      <c r="I139" s="128">
        <v>0.92</v>
      </c>
      <c r="J139" s="52">
        <f t="shared" si="26"/>
        <v>-5.4347826086956541E-2</v>
      </c>
      <c r="K139" s="53">
        <v>0.76</v>
      </c>
      <c r="L139" s="155">
        <v>2</v>
      </c>
      <c r="M139" s="155">
        <v>0.76</v>
      </c>
      <c r="N139" s="52">
        <f t="shared" si="27"/>
        <v>0.14473684210526305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169.95</v>
      </c>
      <c r="E140" s="124">
        <v>169.95</v>
      </c>
      <c r="F140" s="56">
        <f t="shared" si="25"/>
        <v>0</v>
      </c>
      <c r="G140" s="138">
        <v>9136</v>
      </c>
      <c r="H140" s="138">
        <v>1552663.2</v>
      </c>
      <c r="I140" s="131">
        <v>169.95</v>
      </c>
      <c r="J140" s="56">
        <f t="shared" si="26"/>
        <v>0</v>
      </c>
      <c r="K140" s="57">
        <v>115</v>
      </c>
      <c r="L140" s="156">
        <v>169.95</v>
      </c>
      <c r="M140" s="156">
        <v>115</v>
      </c>
      <c r="N140" s="56">
        <f t="shared" si="27"/>
        <v>0.47782608695652162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30.6</v>
      </c>
      <c r="E141" s="86">
        <v>27.85</v>
      </c>
      <c r="F141" s="52">
        <f t="shared" si="25"/>
        <v>9.8743267504488363E-2</v>
      </c>
      <c r="G141" s="142">
        <v>3084532</v>
      </c>
      <c r="H141" s="142">
        <v>94386679.200000003</v>
      </c>
      <c r="I141" s="135">
        <v>23.2</v>
      </c>
      <c r="J141" s="83">
        <f t="shared" si="26"/>
        <v>0.31896551724137945</v>
      </c>
      <c r="K141" s="84">
        <v>13</v>
      </c>
      <c r="L141" s="159">
        <v>30.6</v>
      </c>
      <c r="M141" s="159">
        <v>13.3</v>
      </c>
      <c r="N141" s="83">
        <f>D141/K141-1</f>
        <v>1.3538461538461539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46</v>
      </c>
      <c r="E144" s="126">
        <v>47.5</v>
      </c>
      <c r="F144" s="52">
        <f t="shared" ref="F144:F151" si="28">D144/E144-1</f>
        <v>-3.157894736842104E-2</v>
      </c>
      <c r="G144" s="137">
        <v>3964252</v>
      </c>
      <c r="H144" s="137">
        <v>182355592</v>
      </c>
      <c r="I144" s="132">
        <v>45</v>
      </c>
      <c r="J144" s="52">
        <f>D144/I144-1</f>
        <v>2.2222222222222143E-2</v>
      </c>
      <c r="K144" s="53">
        <v>40.200000000000003</v>
      </c>
      <c r="L144" s="155">
        <v>54.65</v>
      </c>
      <c r="M144" s="155">
        <v>38.9</v>
      </c>
      <c r="N144" s="52">
        <f t="shared" ref="N144:N152" si="29">D144/K144-1</f>
        <v>0.14427860696517403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2.97</v>
      </c>
      <c r="E145" s="117">
        <v>2.78</v>
      </c>
      <c r="F145" s="56">
        <f t="shared" si="28"/>
        <v>6.8345323741007435E-2</v>
      </c>
      <c r="G145" s="138">
        <v>14635659</v>
      </c>
      <c r="H145" s="138">
        <v>43467907.230000004</v>
      </c>
      <c r="I145" s="129">
        <v>2.98</v>
      </c>
      <c r="J145" s="56">
        <f t="shared" ref="J145:J152" si="30">D145/I145-1</f>
        <v>-3.3557046979865168E-3</v>
      </c>
      <c r="K145" s="57">
        <v>2.31</v>
      </c>
      <c r="L145" s="156">
        <v>4.22</v>
      </c>
      <c r="M145" s="156">
        <v>2.29</v>
      </c>
      <c r="N145" s="56">
        <f t="shared" si="29"/>
        <v>0.28571428571428581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11495</v>
      </c>
      <c r="E146" s="126">
        <v>10450</v>
      </c>
      <c r="F146" s="52">
        <f>D146/E146-1</f>
        <v>0.10000000000000009</v>
      </c>
      <c r="G146" s="137">
        <v>2218692</v>
      </c>
      <c r="H146" s="137">
        <v>25503864540</v>
      </c>
      <c r="I146" s="132">
        <v>10450</v>
      </c>
      <c r="J146" s="52">
        <f>D146/I146-1</f>
        <v>0.10000000000000009</v>
      </c>
      <c r="K146" s="53">
        <v>5809</v>
      </c>
      <c r="L146" s="155">
        <v>11495</v>
      </c>
      <c r="M146" s="155">
        <v>5610</v>
      </c>
      <c r="N146" s="52">
        <f t="shared" si="29"/>
        <v>0.97882595971767938</v>
      </c>
      <c r="O146" s="28" t="s">
        <v>20</v>
      </c>
      <c r="P146" s="28" t="s">
        <v>260</v>
      </c>
      <c r="Q146" s="54" t="s">
        <v>259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2024</v>
      </c>
      <c r="E147" s="117">
        <v>1988.8</v>
      </c>
      <c r="F147" s="56">
        <f t="shared" si="28"/>
        <v>1.7699115044247815E-2</v>
      </c>
      <c r="G147" s="138">
        <v>2641746</v>
      </c>
      <c r="H147" s="138">
        <v>5346893904</v>
      </c>
      <c r="I147" s="129">
        <v>1680</v>
      </c>
      <c r="J147" s="56">
        <f>D147/I147-1</f>
        <v>0.2047619047619047</v>
      </c>
      <c r="K147" s="57">
        <v>670</v>
      </c>
      <c r="L147" s="156">
        <v>2024</v>
      </c>
      <c r="M147" s="156">
        <v>670</v>
      </c>
      <c r="N147" s="56">
        <f t="shared" si="29"/>
        <v>2.0208955223880598</v>
      </c>
      <c r="O147" s="58" t="s">
        <v>20</v>
      </c>
      <c r="P147" s="58"/>
      <c r="Q147" s="59"/>
      <c r="R147" s="60"/>
      <c r="S147" s="61"/>
    </row>
    <row r="148" spans="1:22" x14ac:dyDescent="0.25">
      <c r="B148" s="51" t="s">
        <v>21</v>
      </c>
      <c r="C148" s="25" t="s">
        <v>162</v>
      </c>
      <c r="D148" s="86">
        <v>194</v>
      </c>
      <c r="E148" s="126">
        <v>194</v>
      </c>
      <c r="F148" s="52">
        <f t="shared" si="28"/>
        <v>0</v>
      </c>
      <c r="G148" s="137">
        <v>148778</v>
      </c>
      <c r="H148" s="137">
        <v>28862932</v>
      </c>
      <c r="I148" s="132">
        <v>194</v>
      </c>
      <c r="J148" s="52">
        <f>D148/I148-1</f>
        <v>0</v>
      </c>
      <c r="K148" s="53">
        <v>187.2</v>
      </c>
      <c r="L148" s="155">
        <v>204.4</v>
      </c>
      <c r="M148" s="155">
        <v>169</v>
      </c>
      <c r="N148" s="52">
        <f t="shared" si="29"/>
        <v>3.6324786324786418E-2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32.799999999999997</v>
      </c>
      <c r="E149" s="117">
        <v>34</v>
      </c>
      <c r="F149" s="56">
        <f t="shared" si="28"/>
        <v>-3.529411764705892E-2</v>
      </c>
      <c r="G149" s="138">
        <v>4637255</v>
      </c>
      <c r="H149" s="138">
        <v>152101964</v>
      </c>
      <c r="I149" s="129">
        <v>32.9</v>
      </c>
      <c r="J149" s="56">
        <f t="shared" si="30"/>
        <v>-3.0395136778116338E-3</v>
      </c>
      <c r="K149" s="57">
        <v>28</v>
      </c>
      <c r="L149" s="156">
        <v>51</v>
      </c>
      <c r="M149" s="156">
        <v>28.45</v>
      </c>
      <c r="N149" s="56">
        <f t="shared" si="29"/>
        <v>0.17142857142857126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1132.5</v>
      </c>
      <c r="E150" s="126">
        <v>1132.5</v>
      </c>
      <c r="F150" s="52">
        <f t="shared" si="28"/>
        <v>0</v>
      </c>
      <c r="G150" s="137">
        <v>3624</v>
      </c>
      <c r="H150" s="137">
        <v>4104180</v>
      </c>
      <c r="I150" s="132">
        <v>1132.5</v>
      </c>
      <c r="J150" s="52">
        <f t="shared" si="30"/>
        <v>0</v>
      </c>
      <c r="K150" s="53">
        <f>1141.5-9</f>
        <v>1132.5</v>
      </c>
      <c r="L150" s="155">
        <v>1141.5</v>
      </c>
      <c r="M150" s="155">
        <v>1132.5</v>
      </c>
      <c r="N150" s="52">
        <f t="shared" si="29"/>
        <v>0</v>
      </c>
      <c r="O150" s="28" t="s">
        <v>20</v>
      </c>
      <c r="Q150" s="54">
        <v>9</v>
      </c>
      <c r="R150" s="30">
        <v>46126</v>
      </c>
      <c r="S150" s="55" t="s">
        <v>257</v>
      </c>
    </row>
    <row r="151" spans="1:22" x14ac:dyDescent="0.25">
      <c r="B151" s="51"/>
      <c r="C151" s="102" t="s">
        <v>240</v>
      </c>
      <c r="D151" s="117">
        <v>272.7</v>
      </c>
      <c r="E151" s="117">
        <v>272.7</v>
      </c>
      <c r="F151" s="56">
        <f t="shared" si="28"/>
        <v>0</v>
      </c>
      <c r="G151" s="138">
        <v>663989</v>
      </c>
      <c r="H151" s="138">
        <v>181069800.29999998</v>
      </c>
      <c r="I151" s="129">
        <v>272.7</v>
      </c>
      <c r="J151" s="56">
        <f t="shared" si="30"/>
        <v>0</v>
      </c>
      <c r="K151" s="57">
        <v>303</v>
      </c>
      <c r="L151" s="156">
        <v>307</v>
      </c>
      <c r="M151" s="156">
        <v>272.7</v>
      </c>
      <c r="N151" s="56">
        <f t="shared" si="29"/>
        <v>-0.10000000000000009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17400</v>
      </c>
      <c r="H152" s="137">
        <v>11136000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258</v>
      </c>
      <c r="E158" s="86">
        <v>240</v>
      </c>
      <c r="F158" s="52">
        <f t="shared" si="31"/>
        <v>7.4999999999999956E-2</v>
      </c>
      <c r="G158" s="137">
        <v>5181038</v>
      </c>
      <c r="H158" s="137">
        <v>1336707804</v>
      </c>
      <c r="I158" s="128">
        <v>242</v>
      </c>
      <c r="J158" s="52">
        <f t="shared" si="33"/>
        <v>6.6115702479338845E-2</v>
      </c>
      <c r="K158" s="53">
        <v>108</v>
      </c>
      <c r="L158" s="155">
        <v>258</v>
      </c>
      <c r="M158" s="155">
        <v>108</v>
      </c>
      <c r="N158" s="52">
        <f t="shared" si="32"/>
        <v>1.3888888888888888</v>
      </c>
      <c r="O158" s="28" t="s">
        <v>20</v>
      </c>
      <c r="P158" s="28" t="s">
        <v>269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143.1</v>
      </c>
      <c r="E159" s="124">
        <v>143.1</v>
      </c>
      <c r="F159" s="56">
        <f t="shared" si="31"/>
        <v>0</v>
      </c>
      <c r="G159" s="138">
        <v>379765</v>
      </c>
      <c r="H159" s="138">
        <v>54344371.5</v>
      </c>
      <c r="I159" s="131">
        <v>143.1</v>
      </c>
      <c r="J159" s="56">
        <f t="shared" si="33"/>
        <v>0</v>
      </c>
      <c r="K159" s="57">
        <v>88.45</v>
      </c>
      <c r="L159" s="156">
        <v>164.95</v>
      </c>
      <c r="M159" s="156">
        <v>88.45</v>
      </c>
      <c r="N159" s="56">
        <f t="shared" si="32"/>
        <v>0.61786319954776703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10.64</v>
      </c>
      <c r="E160" s="86">
        <v>9.68</v>
      </c>
      <c r="F160" s="52">
        <f t="shared" si="31"/>
        <v>9.9173553719008378E-2</v>
      </c>
      <c r="G160" s="137">
        <v>969614</v>
      </c>
      <c r="H160" s="137">
        <v>10316692.960000001</v>
      </c>
      <c r="I160" s="128">
        <v>9.0299999999999994</v>
      </c>
      <c r="J160" s="52">
        <f t="shared" si="33"/>
        <v>0.17829457364341095</v>
      </c>
      <c r="K160" s="53">
        <v>3.5</v>
      </c>
      <c r="L160" s="155">
        <v>17.420000000000002</v>
      </c>
      <c r="M160" s="155">
        <v>3.5</v>
      </c>
      <c r="N160" s="52">
        <f t="shared" si="32"/>
        <v>2.04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28.15</v>
      </c>
      <c r="E161" s="124">
        <v>28.15</v>
      </c>
      <c r="F161" s="56">
        <f t="shared" si="31"/>
        <v>0</v>
      </c>
      <c r="G161" s="138">
        <v>40972</v>
      </c>
      <c r="H161" s="138">
        <v>1153361.8</v>
      </c>
      <c r="I161" s="131">
        <v>28.15</v>
      </c>
      <c r="J161" s="56">
        <f t="shared" si="33"/>
        <v>0</v>
      </c>
      <c r="K161" s="57">
        <v>8.6999999999999993</v>
      </c>
      <c r="L161" s="156">
        <v>31.95</v>
      </c>
      <c r="M161" s="156">
        <v>8.6999999999999993</v>
      </c>
      <c r="N161" s="56">
        <f t="shared" si="32"/>
        <v>2.235632183908046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6.4</v>
      </c>
      <c r="E162" s="86">
        <v>6.4</v>
      </c>
      <c r="F162" s="52">
        <f t="shared" si="31"/>
        <v>0</v>
      </c>
      <c r="G162" s="137">
        <v>354201</v>
      </c>
      <c r="H162" s="137">
        <v>2266886.4</v>
      </c>
      <c r="I162" s="128">
        <v>7.11</v>
      </c>
      <c r="J162" s="52">
        <f t="shared" si="33"/>
        <v>-9.9859353023910025E-2</v>
      </c>
      <c r="K162" s="53">
        <v>2.15</v>
      </c>
      <c r="L162" s="155">
        <v>8.7100000000000009</v>
      </c>
      <c r="M162" s="155">
        <v>2.15</v>
      </c>
      <c r="N162" s="52">
        <f t="shared" si="32"/>
        <v>1.976744186046512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6.45</v>
      </c>
      <c r="E163" s="124">
        <v>5.9</v>
      </c>
      <c r="F163" s="56">
        <f>D163/E163-1</f>
        <v>9.3220338983050821E-2</v>
      </c>
      <c r="G163" s="138">
        <v>3169637</v>
      </c>
      <c r="H163" s="138">
        <v>20444158.650000002</v>
      </c>
      <c r="I163" s="131">
        <v>6.2</v>
      </c>
      <c r="J163" s="56">
        <f t="shared" si="33"/>
        <v>4.0322580645161255E-2</v>
      </c>
      <c r="K163" s="57">
        <v>6.85</v>
      </c>
      <c r="L163" s="156">
        <v>8.75</v>
      </c>
      <c r="M163" s="156">
        <v>5.9</v>
      </c>
      <c r="N163" s="56">
        <f t="shared" si="32"/>
        <v>-5.8394160583941535E-2</v>
      </c>
      <c r="O163" s="58" t="s">
        <v>179</v>
      </c>
      <c r="P163" s="58"/>
      <c r="Q163" s="59"/>
      <c r="R163" s="60"/>
      <c r="S163" s="61"/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3.62</v>
      </c>
      <c r="E164" s="86">
        <v>3.65</v>
      </c>
      <c r="F164" s="52">
        <f t="shared" si="31"/>
        <v>-8.2191780821917471E-3</v>
      </c>
      <c r="G164" s="137">
        <v>9622120</v>
      </c>
      <c r="H164" s="137">
        <v>34832074.399999999</v>
      </c>
      <c r="I164" s="128">
        <v>3.73</v>
      </c>
      <c r="J164" s="52">
        <f t="shared" si="33"/>
        <v>-2.9490616621983934E-2</v>
      </c>
      <c r="K164" s="53">
        <v>2.5</v>
      </c>
      <c r="L164" s="155">
        <v>5.85</v>
      </c>
      <c r="M164" s="155">
        <v>2.5</v>
      </c>
      <c r="N164" s="52">
        <f t="shared" si="32"/>
        <v>0.44799999999999995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37.25</v>
      </c>
      <c r="E165" s="124">
        <v>37.25</v>
      </c>
      <c r="F165" s="56">
        <f t="shared" si="31"/>
        <v>0</v>
      </c>
      <c r="G165" s="138">
        <v>305119</v>
      </c>
      <c r="H165" s="138">
        <v>11365682.75</v>
      </c>
      <c r="I165" s="131">
        <v>35.5</v>
      </c>
      <c r="J165" s="56">
        <f t="shared" si="33"/>
        <v>4.9295774647887258E-2</v>
      </c>
      <c r="K165" s="57">
        <v>41.9</v>
      </c>
      <c r="L165" s="156">
        <v>44.9</v>
      </c>
      <c r="M165" s="156">
        <v>31.2</v>
      </c>
      <c r="N165" s="56">
        <f t="shared" si="32"/>
        <v>-0.1109785202863961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30004</v>
      </c>
      <c r="H166" s="137">
        <v>6699893.2000000002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1.57</v>
      </c>
      <c r="E167" s="124">
        <v>1.66</v>
      </c>
      <c r="F167" s="56">
        <f t="shared" si="31"/>
        <v>-5.4216867469879415E-2</v>
      </c>
      <c r="G167" s="138">
        <v>3107672</v>
      </c>
      <c r="H167" s="138">
        <v>4879045.04</v>
      </c>
      <c r="I167" s="131">
        <v>1.7</v>
      </c>
      <c r="J167" s="56">
        <f t="shared" si="33"/>
        <v>-7.6470588235294068E-2</v>
      </c>
      <c r="K167" s="57">
        <v>0.93</v>
      </c>
      <c r="L167" s="156">
        <v>2.95</v>
      </c>
      <c r="M167" s="156">
        <v>0.93</v>
      </c>
      <c r="N167" s="56">
        <f t="shared" si="32"/>
        <v>0.68817204301075274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7.05</v>
      </c>
      <c r="E168" s="86">
        <v>7.05</v>
      </c>
      <c r="F168" s="52">
        <f t="shared" si="31"/>
        <v>0</v>
      </c>
      <c r="G168" s="137">
        <v>848869</v>
      </c>
      <c r="H168" s="137">
        <v>5984526.4500000002</v>
      </c>
      <c r="I168" s="128">
        <v>7.7</v>
      </c>
      <c r="J168" s="52">
        <f t="shared" si="33"/>
        <v>-8.4415584415584499E-2</v>
      </c>
      <c r="K168" s="53">
        <v>7.3</v>
      </c>
      <c r="L168" s="155">
        <v>8.8000000000000007</v>
      </c>
      <c r="M168" s="155">
        <v>7</v>
      </c>
      <c r="N168" s="52">
        <f t="shared" si="32"/>
        <v>-3.4246575342465779E-2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9.3000000000000007</v>
      </c>
      <c r="E169" s="124">
        <v>9.3000000000000007</v>
      </c>
      <c r="F169" s="56">
        <f t="shared" si="31"/>
        <v>0</v>
      </c>
      <c r="G169" s="138">
        <v>203682</v>
      </c>
      <c r="H169" s="138">
        <v>1894242.6</v>
      </c>
      <c r="I169" s="131">
        <v>9.3000000000000007</v>
      </c>
      <c r="J169" s="56">
        <f t="shared" si="33"/>
        <v>0</v>
      </c>
      <c r="K169" s="57">
        <v>6.55</v>
      </c>
      <c r="L169" s="156">
        <v>10</v>
      </c>
      <c r="M169" s="156">
        <v>5.95</v>
      </c>
      <c r="N169" s="56">
        <f t="shared" si="32"/>
        <v>0.41984732824427495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5</v>
      </c>
      <c r="E170" s="86">
        <v>5</v>
      </c>
      <c r="F170" s="52">
        <f t="shared" si="31"/>
        <v>0</v>
      </c>
      <c r="G170" s="137">
        <v>927310</v>
      </c>
      <c r="H170" s="137">
        <v>4636550</v>
      </c>
      <c r="I170" s="128">
        <v>5</v>
      </c>
      <c r="J170" s="52">
        <f t="shared" si="33"/>
        <v>0</v>
      </c>
      <c r="K170" s="53">
        <v>6</v>
      </c>
      <c r="L170" s="155">
        <v>6.4</v>
      </c>
      <c r="M170" s="155">
        <v>5</v>
      </c>
      <c r="N170" s="52">
        <f>D170/K170-1</f>
        <v>-0.16666666666666663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5.2</v>
      </c>
      <c r="E171" s="124">
        <v>5.2</v>
      </c>
      <c r="F171" s="56">
        <f t="shared" si="31"/>
        <v>0</v>
      </c>
      <c r="G171" s="138">
        <v>878867</v>
      </c>
      <c r="H171" s="138">
        <v>4570108.4000000004</v>
      </c>
      <c r="I171" s="131">
        <v>5.7</v>
      </c>
      <c r="J171" s="56">
        <f t="shared" si="33"/>
        <v>-8.7719298245614086E-2</v>
      </c>
      <c r="K171" s="57">
        <v>4.0999999999999996</v>
      </c>
      <c r="L171" s="156">
        <v>9.5</v>
      </c>
      <c r="M171" s="156">
        <v>4.0999999999999996</v>
      </c>
      <c r="N171" s="56">
        <f t="shared" si="32"/>
        <v>0.26829268292682951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5.9</v>
      </c>
      <c r="E172" s="86">
        <v>5.8</v>
      </c>
      <c r="F172" s="52">
        <f t="shared" si="31"/>
        <v>1.7241379310344973E-2</v>
      </c>
      <c r="G172" s="137">
        <v>2579285</v>
      </c>
      <c r="H172" s="137">
        <v>15217781.5</v>
      </c>
      <c r="I172" s="128">
        <v>5.85</v>
      </c>
      <c r="J172" s="52">
        <f t="shared" si="33"/>
        <v>8.5470085470087387E-3</v>
      </c>
      <c r="K172" s="53">
        <v>5.4</v>
      </c>
      <c r="L172" s="155">
        <v>8.4499999999999993</v>
      </c>
      <c r="M172" s="155">
        <v>5.2</v>
      </c>
      <c r="N172" s="52">
        <f t="shared" si="32"/>
        <v>9.259259259259256E-2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7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iconSet" priority="59">
      <iconSet iconSet="3Arrows">
        <cfvo type="percent" val="0"/>
        <cfvo type="num" val="0"/>
        <cfvo type="num" val="0" gte="0"/>
      </iconSet>
    </cfRule>
    <cfRule type="cellIs" dxfId="2" priority="58" operator="greaterThan">
      <formula>0.1</formula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1">
      <iconSet iconSet="3Arrows">
        <cfvo type="percent" val="0"/>
        <cfvo type="num" val="0"/>
        <cfvo type="num" val="0" gte="0"/>
      </iconSet>
    </cfRule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70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5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41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8">
      <iconSet iconSet="3Arrows">
        <cfvo type="percent" val="0"/>
        <cfvo type="num" val="0"/>
        <cfvo type="num" val="0" gte="0"/>
      </iconSet>
    </cfRule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V32"/>
  <sheetViews>
    <sheetView showGridLines="0" zoomScaleNormal="100" workbookViewId="0">
      <selection activeCell="H40" sqref="H40"/>
    </sheetView>
  </sheetViews>
  <sheetFormatPr defaultColWidth="0" defaultRowHeight="15" x14ac:dyDescent="0.25"/>
  <cols>
    <col min="1" max="1" width="28.28515625" style="91" customWidth="1"/>
    <col min="2" max="2" width="4.7109375" style="92" bestFit="1" customWidth="1"/>
    <col min="3" max="3" width="21.7109375" style="92" bestFit="1" customWidth="1"/>
    <col min="4" max="4" width="9.42578125" style="92" bestFit="1" customWidth="1"/>
    <col min="5" max="5" width="13.5703125" style="94" bestFit="1" customWidth="1"/>
    <col min="6" max="6" width="18.140625" style="92" bestFit="1" customWidth="1"/>
    <col min="7" max="7" width="19.28515625" style="94" bestFit="1" customWidth="1"/>
    <col min="8" max="8" width="9.5703125" style="92" bestFit="1" customWidth="1"/>
    <col min="9" max="10" width="9.28515625" style="92" customWidth="1"/>
    <col min="11" max="253" width="9.28515625" style="92" hidden="1"/>
    <col min="254" max="254" width="28.28515625" style="92" customWidth="1"/>
    <col min="255" max="255" width="3.5703125" style="92" customWidth="1"/>
    <col min="256" max="256" width="31.28515625" style="92" customWidth="1"/>
    <col min="257" max="257" width="11.28515625" style="92" customWidth="1"/>
    <col min="258" max="258" width="9.7109375" style="92" customWidth="1"/>
    <col min="259" max="259" width="11.42578125" style="92" customWidth="1"/>
    <col min="260" max="260" width="3.28515625" style="92" customWidth="1"/>
    <col min="261" max="261" width="17.42578125" style="92" bestFit="1" customWidth="1"/>
    <col min="262" max="262" width="11.42578125" style="92" customWidth="1"/>
    <col min="263" max="263" width="22.5703125" style="92" bestFit="1" customWidth="1"/>
    <col min="264" max="264" width="9.5703125" style="92" bestFit="1" customWidth="1"/>
    <col min="265" max="266" width="9.28515625" style="92" customWidth="1"/>
    <col min="267" max="509" width="9.28515625" style="92" hidden="1"/>
    <col min="510" max="510" width="28.28515625" style="92" customWidth="1"/>
    <col min="511" max="511" width="3.5703125" style="92" customWidth="1"/>
    <col min="512" max="512" width="31.28515625" style="92" customWidth="1"/>
    <col min="513" max="513" width="11.28515625" style="92" customWidth="1"/>
    <col min="514" max="514" width="9.7109375" style="92" customWidth="1"/>
    <col min="515" max="515" width="11.42578125" style="92" customWidth="1"/>
    <col min="516" max="516" width="3.28515625" style="92" customWidth="1"/>
    <col min="517" max="517" width="17.42578125" style="92" bestFit="1" customWidth="1"/>
    <col min="518" max="518" width="11.42578125" style="92" customWidth="1"/>
    <col min="519" max="519" width="22.5703125" style="92" bestFit="1" customWidth="1"/>
    <col min="520" max="520" width="9.5703125" style="92" bestFit="1" customWidth="1"/>
    <col min="521" max="522" width="9.28515625" style="92" customWidth="1"/>
    <col min="523" max="765" width="9.28515625" style="92" hidden="1"/>
    <col min="766" max="766" width="28.28515625" style="92" customWidth="1"/>
    <col min="767" max="767" width="3.5703125" style="92" customWidth="1"/>
    <col min="768" max="768" width="31.28515625" style="92" customWidth="1"/>
    <col min="769" max="769" width="11.28515625" style="92" customWidth="1"/>
    <col min="770" max="770" width="9.7109375" style="92" customWidth="1"/>
    <col min="771" max="771" width="11.42578125" style="92" customWidth="1"/>
    <col min="772" max="772" width="3.28515625" style="92" customWidth="1"/>
    <col min="773" max="773" width="17.42578125" style="92" bestFit="1" customWidth="1"/>
    <col min="774" max="774" width="11.42578125" style="92" customWidth="1"/>
    <col min="775" max="775" width="22.5703125" style="92" bestFit="1" customWidth="1"/>
    <col min="776" max="776" width="9.5703125" style="92" bestFit="1" customWidth="1"/>
    <col min="777" max="778" width="9.28515625" style="92" customWidth="1"/>
    <col min="779" max="1021" width="9.28515625" style="92" hidden="1"/>
    <col min="1022" max="1022" width="28.28515625" style="92" customWidth="1"/>
    <col min="1023" max="1023" width="3.5703125" style="92" customWidth="1"/>
    <col min="1024" max="1024" width="31.28515625" style="92" customWidth="1"/>
    <col min="1025" max="1025" width="11.28515625" style="92" customWidth="1"/>
    <col min="1026" max="1026" width="9.7109375" style="92" customWidth="1"/>
    <col min="1027" max="1027" width="11.42578125" style="92" customWidth="1"/>
    <col min="1028" max="1028" width="3.28515625" style="92" customWidth="1"/>
    <col min="1029" max="1029" width="17.42578125" style="92" bestFit="1" customWidth="1"/>
    <col min="1030" max="1030" width="11.42578125" style="92" customWidth="1"/>
    <col min="1031" max="1031" width="22.5703125" style="92" bestFit="1" customWidth="1"/>
    <col min="1032" max="1032" width="9.5703125" style="92" bestFit="1" customWidth="1"/>
    <col min="1033" max="1034" width="9.28515625" style="92" customWidth="1"/>
    <col min="1035" max="1277" width="9.28515625" style="92" hidden="1"/>
    <col min="1278" max="1278" width="28.28515625" style="92" customWidth="1"/>
    <col min="1279" max="1279" width="3.5703125" style="92" customWidth="1"/>
    <col min="1280" max="1280" width="31.28515625" style="92" customWidth="1"/>
    <col min="1281" max="1281" width="11.28515625" style="92" customWidth="1"/>
    <col min="1282" max="1282" width="9.7109375" style="92" customWidth="1"/>
    <col min="1283" max="1283" width="11.42578125" style="92" customWidth="1"/>
    <col min="1284" max="1284" width="3.28515625" style="92" customWidth="1"/>
    <col min="1285" max="1285" width="17.42578125" style="92" bestFit="1" customWidth="1"/>
    <col min="1286" max="1286" width="11.42578125" style="92" customWidth="1"/>
    <col min="1287" max="1287" width="22.5703125" style="92" bestFit="1" customWidth="1"/>
    <col min="1288" max="1288" width="9.5703125" style="92" bestFit="1" customWidth="1"/>
    <col min="1289" max="1290" width="9.28515625" style="92" customWidth="1"/>
    <col min="1291" max="1533" width="9.28515625" style="92" hidden="1"/>
    <col min="1534" max="1534" width="28.28515625" style="92" customWidth="1"/>
    <col min="1535" max="1535" width="3.5703125" style="92" customWidth="1"/>
    <col min="1536" max="1536" width="31.28515625" style="92" customWidth="1"/>
    <col min="1537" max="1537" width="11.28515625" style="92" customWidth="1"/>
    <col min="1538" max="1538" width="9.7109375" style="92" customWidth="1"/>
    <col min="1539" max="1539" width="11.42578125" style="92" customWidth="1"/>
    <col min="1540" max="1540" width="3.28515625" style="92" customWidth="1"/>
    <col min="1541" max="1541" width="17.42578125" style="92" bestFit="1" customWidth="1"/>
    <col min="1542" max="1542" width="11.42578125" style="92" customWidth="1"/>
    <col min="1543" max="1543" width="22.5703125" style="92" bestFit="1" customWidth="1"/>
    <col min="1544" max="1544" width="9.5703125" style="92" bestFit="1" customWidth="1"/>
    <col min="1545" max="1546" width="9.28515625" style="92" customWidth="1"/>
    <col min="1547" max="1789" width="9.28515625" style="92" hidden="1"/>
    <col min="1790" max="1790" width="28.28515625" style="92" customWidth="1"/>
    <col min="1791" max="1791" width="3.5703125" style="92" customWidth="1"/>
    <col min="1792" max="1792" width="31.28515625" style="92" customWidth="1"/>
    <col min="1793" max="1793" width="11.28515625" style="92" customWidth="1"/>
    <col min="1794" max="1794" width="9.7109375" style="92" customWidth="1"/>
    <col min="1795" max="1795" width="11.42578125" style="92" customWidth="1"/>
    <col min="1796" max="1796" width="3.28515625" style="92" customWidth="1"/>
    <col min="1797" max="1797" width="17.42578125" style="92" bestFit="1" customWidth="1"/>
    <col min="1798" max="1798" width="11.42578125" style="92" customWidth="1"/>
    <col min="1799" max="1799" width="22.5703125" style="92" bestFit="1" customWidth="1"/>
    <col min="1800" max="1800" width="9.5703125" style="92" bestFit="1" customWidth="1"/>
    <col min="1801" max="1802" width="9.28515625" style="92" customWidth="1"/>
    <col min="1803" max="2045" width="9.28515625" style="92" hidden="1"/>
    <col min="2046" max="2046" width="28.28515625" style="92" customWidth="1"/>
    <col min="2047" max="2047" width="3.5703125" style="92" customWidth="1"/>
    <col min="2048" max="2048" width="31.28515625" style="92" customWidth="1"/>
    <col min="2049" max="2049" width="11.28515625" style="92" customWidth="1"/>
    <col min="2050" max="2050" width="9.7109375" style="92" customWidth="1"/>
    <col min="2051" max="2051" width="11.42578125" style="92" customWidth="1"/>
    <col min="2052" max="2052" width="3.28515625" style="92" customWidth="1"/>
    <col min="2053" max="2053" width="17.42578125" style="92" bestFit="1" customWidth="1"/>
    <col min="2054" max="2054" width="11.42578125" style="92" customWidth="1"/>
    <col min="2055" max="2055" width="22.5703125" style="92" bestFit="1" customWidth="1"/>
    <col min="2056" max="2056" width="9.5703125" style="92" bestFit="1" customWidth="1"/>
    <col min="2057" max="2058" width="9.28515625" style="92" customWidth="1"/>
    <col min="2059" max="2301" width="9.28515625" style="92" hidden="1"/>
    <col min="2302" max="2302" width="28.28515625" style="92" customWidth="1"/>
    <col min="2303" max="2303" width="3.5703125" style="92" customWidth="1"/>
    <col min="2304" max="2304" width="31.28515625" style="92" customWidth="1"/>
    <col min="2305" max="2305" width="11.28515625" style="92" customWidth="1"/>
    <col min="2306" max="2306" width="9.7109375" style="92" customWidth="1"/>
    <col min="2307" max="2307" width="11.42578125" style="92" customWidth="1"/>
    <col min="2308" max="2308" width="3.28515625" style="92" customWidth="1"/>
    <col min="2309" max="2309" width="17.42578125" style="92" bestFit="1" customWidth="1"/>
    <col min="2310" max="2310" width="11.42578125" style="92" customWidth="1"/>
    <col min="2311" max="2311" width="22.5703125" style="92" bestFit="1" customWidth="1"/>
    <col min="2312" max="2312" width="9.5703125" style="92" bestFit="1" customWidth="1"/>
    <col min="2313" max="2314" width="9.28515625" style="92" customWidth="1"/>
    <col min="2315" max="2557" width="9.28515625" style="92" hidden="1"/>
    <col min="2558" max="2558" width="28.28515625" style="92" customWidth="1"/>
    <col min="2559" max="2559" width="3.5703125" style="92" customWidth="1"/>
    <col min="2560" max="2560" width="31.28515625" style="92" customWidth="1"/>
    <col min="2561" max="2561" width="11.28515625" style="92" customWidth="1"/>
    <col min="2562" max="2562" width="9.7109375" style="92" customWidth="1"/>
    <col min="2563" max="2563" width="11.42578125" style="92" customWidth="1"/>
    <col min="2564" max="2564" width="3.28515625" style="92" customWidth="1"/>
    <col min="2565" max="2565" width="17.42578125" style="92" bestFit="1" customWidth="1"/>
    <col min="2566" max="2566" width="11.42578125" style="92" customWidth="1"/>
    <col min="2567" max="2567" width="22.5703125" style="92" bestFit="1" customWidth="1"/>
    <col min="2568" max="2568" width="9.5703125" style="92" bestFit="1" customWidth="1"/>
    <col min="2569" max="2570" width="9.28515625" style="92" customWidth="1"/>
    <col min="2571" max="2813" width="9.28515625" style="92" hidden="1"/>
    <col min="2814" max="2814" width="28.28515625" style="92" customWidth="1"/>
    <col min="2815" max="2815" width="3.5703125" style="92" customWidth="1"/>
    <col min="2816" max="2816" width="31.28515625" style="92" customWidth="1"/>
    <col min="2817" max="2817" width="11.28515625" style="92" customWidth="1"/>
    <col min="2818" max="2818" width="9.7109375" style="92" customWidth="1"/>
    <col min="2819" max="2819" width="11.42578125" style="92" customWidth="1"/>
    <col min="2820" max="2820" width="3.28515625" style="92" customWidth="1"/>
    <col min="2821" max="2821" width="17.42578125" style="92" bestFit="1" customWidth="1"/>
    <col min="2822" max="2822" width="11.42578125" style="92" customWidth="1"/>
    <col min="2823" max="2823" width="22.5703125" style="92" bestFit="1" customWidth="1"/>
    <col min="2824" max="2824" width="9.5703125" style="92" bestFit="1" customWidth="1"/>
    <col min="2825" max="2826" width="9.28515625" style="92" customWidth="1"/>
    <col min="2827" max="3069" width="9.28515625" style="92" hidden="1"/>
    <col min="3070" max="3070" width="28.28515625" style="92" customWidth="1"/>
    <col min="3071" max="3071" width="3.5703125" style="92" customWidth="1"/>
    <col min="3072" max="3072" width="31.28515625" style="92" customWidth="1"/>
    <col min="3073" max="3073" width="11.28515625" style="92" customWidth="1"/>
    <col min="3074" max="3074" width="9.7109375" style="92" customWidth="1"/>
    <col min="3075" max="3075" width="11.42578125" style="92" customWidth="1"/>
    <col min="3076" max="3076" width="3.28515625" style="92" customWidth="1"/>
    <col min="3077" max="3077" width="17.42578125" style="92" bestFit="1" customWidth="1"/>
    <col min="3078" max="3078" width="11.42578125" style="92" customWidth="1"/>
    <col min="3079" max="3079" width="22.5703125" style="92" bestFit="1" customWidth="1"/>
    <col min="3080" max="3080" width="9.5703125" style="92" bestFit="1" customWidth="1"/>
    <col min="3081" max="3082" width="9.28515625" style="92" customWidth="1"/>
    <col min="3083" max="3325" width="9.28515625" style="92" hidden="1"/>
    <col min="3326" max="3326" width="28.28515625" style="92" customWidth="1"/>
    <col min="3327" max="3327" width="3.5703125" style="92" customWidth="1"/>
    <col min="3328" max="3328" width="31.28515625" style="92" customWidth="1"/>
    <col min="3329" max="3329" width="11.28515625" style="92" customWidth="1"/>
    <col min="3330" max="3330" width="9.7109375" style="92" customWidth="1"/>
    <col min="3331" max="3331" width="11.42578125" style="92" customWidth="1"/>
    <col min="3332" max="3332" width="3.28515625" style="92" customWidth="1"/>
    <col min="3333" max="3333" width="17.42578125" style="92" bestFit="1" customWidth="1"/>
    <col min="3334" max="3334" width="11.42578125" style="92" customWidth="1"/>
    <col min="3335" max="3335" width="22.5703125" style="92" bestFit="1" customWidth="1"/>
    <col min="3336" max="3336" width="9.5703125" style="92" bestFit="1" customWidth="1"/>
    <col min="3337" max="3338" width="9.28515625" style="92" customWidth="1"/>
    <col min="3339" max="3581" width="9.28515625" style="92" hidden="1"/>
    <col min="3582" max="3582" width="28.28515625" style="92" customWidth="1"/>
    <col min="3583" max="3583" width="3.5703125" style="92" customWidth="1"/>
    <col min="3584" max="3584" width="31.28515625" style="92" customWidth="1"/>
    <col min="3585" max="3585" width="11.28515625" style="92" customWidth="1"/>
    <col min="3586" max="3586" width="9.7109375" style="92" customWidth="1"/>
    <col min="3587" max="3587" width="11.42578125" style="92" customWidth="1"/>
    <col min="3588" max="3588" width="3.28515625" style="92" customWidth="1"/>
    <col min="3589" max="3589" width="17.42578125" style="92" bestFit="1" customWidth="1"/>
    <col min="3590" max="3590" width="11.42578125" style="92" customWidth="1"/>
    <col min="3591" max="3591" width="22.5703125" style="92" bestFit="1" customWidth="1"/>
    <col min="3592" max="3592" width="9.5703125" style="92" bestFit="1" customWidth="1"/>
    <col min="3593" max="3594" width="9.28515625" style="92" customWidth="1"/>
    <col min="3595" max="3837" width="9.28515625" style="92" hidden="1"/>
    <col min="3838" max="3838" width="28.28515625" style="92" customWidth="1"/>
    <col min="3839" max="3839" width="3.5703125" style="92" customWidth="1"/>
    <col min="3840" max="3840" width="31.28515625" style="92" customWidth="1"/>
    <col min="3841" max="3841" width="11.28515625" style="92" customWidth="1"/>
    <col min="3842" max="3842" width="9.7109375" style="92" customWidth="1"/>
    <col min="3843" max="3843" width="11.42578125" style="92" customWidth="1"/>
    <col min="3844" max="3844" width="3.28515625" style="92" customWidth="1"/>
    <col min="3845" max="3845" width="17.42578125" style="92" bestFit="1" customWidth="1"/>
    <col min="3846" max="3846" width="11.42578125" style="92" customWidth="1"/>
    <col min="3847" max="3847" width="22.5703125" style="92" bestFit="1" customWidth="1"/>
    <col min="3848" max="3848" width="9.5703125" style="92" bestFit="1" customWidth="1"/>
    <col min="3849" max="3850" width="9.28515625" style="92" customWidth="1"/>
    <col min="3851" max="4093" width="9.28515625" style="92" hidden="1"/>
    <col min="4094" max="4094" width="28.28515625" style="92" customWidth="1"/>
    <col min="4095" max="4095" width="3.5703125" style="92" customWidth="1"/>
    <col min="4096" max="4096" width="31.28515625" style="92" customWidth="1"/>
    <col min="4097" max="4097" width="11.28515625" style="92" customWidth="1"/>
    <col min="4098" max="4098" width="9.7109375" style="92" customWidth="1"/>
    <col min="4099" max="4099" width="11.42578125" style="92" customWidth="1"/>
    <col min="4100" max="4100" width="3.28515625" style="92" customWidth="1"/>
    <col min="4101" max="4101" width="17.42578125" style="92" bestFit="1" customWidth="1"/>
    <col min="4102" max="4102" width="11.42578125" style="92" customWidth="1"/>
    <col min="4103" max="4103" width="22.5703125" style="92" bestFit="1" customWidth="1"/>
    <col min="4104" max="4104" width="9.5703125" style="92" bestFit="1" customWidth="1"/>
    <col min="4105" max="4106" width="9.28515625" style="92" customWidth="1"/>
    <col min="4107" max="4349" width="9.28515625" style="92" hidden="1"/>
    <col min="4350" max="4350" width="28.28515625" style="92" customWidth="1"/>
    <col min="4351" max="4351" width="3.5703125" style="92" customWidth="1"/>
    <col min="4352" max="4352" width="31.28515625" style="92" customWidth="1"/>
    <col min="4353" max="4353" width="11.28515625" style="92" customWidth="1"/>
    <col min="4354" max="4354" width="9.7109375" style="92" customWidth="1"/>
    <col min="4355" max="4355" width="11.42578125" style="92" customWidth="1"/>
    <col min="4356" max="4356" width="3.28515625" style="92" customWidth="1"/>
    <col min="4357" max="4357" width="17.42578125" style="92" bestFit="1" customWidth="1"/>
    <col min="4358" max="4358" width="11.42578125" style="92" customWidth="1"/>
    <col min="4359" max="4359" width="22.5703125" style="92" bestFit="1" customWidth="1"/>
    <col min="4360" max="4360" width="9.5703125" style="92" bestFit="1" customWidth="1"/>
    <col min="4361" max="4362" width="9.28515625" style="92" customWidth="1"/>
    <col min="4363" max="4605" width="9.28515625" style="92" hidden="1"/>
    <col min="4606" max="4606" width="28.28515625" style="92" customWidth="1"/>
    <col min="4607" max="4607" width="3.5703125" style="92" customWidth="1"/>
    <col min="4608" max="4608" width="31.28515625" style="92" customWidth="1"/>
    <col min="4609" max="4609" width="11.28515625" style="92" customWidth="1"/>
    <col min="4610" max="4610" width="9.7109375" style="92" customWidth="1"/>
    <col min="4611" max="4611" width="11.42578125" style="92" customWidth="1"/>
    <col min="4612" max="4612" width="3.28515625" style="92" customWidth="1"/>
    <col min="4613" max="4613" width="17.42578125" style="92" bestFit="1" customWidth="1"/>
    <col min="4614" max="4614" width="11.42578125" style="92" customWidth="1"/>
    <col min="4615" max="4615" width="22.5703125" style="92" bestFit="1" customWidth="1"/>
    <col min="4616" max="4616" width="9.5703125" style="92" bestFit="1" customWidth="1"/>
    <col min="4617" max="4618" width="9.28515625" style="92" customWidth="1"/>
    <col min="4619" max="4861" width="9.28515625" style="92" hidden="1"/>
    <col min="4862" max="4862" width="28.28515625" style="92" customWidth="1"/>
    <col min="4863" max="4863" width="3.5703125" style="92" customWidth="1"/>
    <col min="4864" max="4864" width="31.28515625" style="92" customWidth="1"/>
    <col min="4865" max="4865" width="11.28515625" style="92" customWidth="1"/>
    <col min="4866" max="4866" width="9.7109375" style="92" customWidth="1"/>
    <col min="4867" max="4867" width="11.42578125" style="92" customWidth="1"/>
    <col min="4868" max="4868" width="3.28515625" style="92" customWidth="1"/>
    <col min="4869" max="4869" width="17.42578125" style="92" bestFit="1" customWidth="1"/>
    <col min="4870" max="4870" width="11.42578125" style="92" customWidth="1"/>
    <col min="4871" max="4871" width="22.5703125" style="92" bestFit="1" customWidth="1"/>
    <col min="4872" max="4872" width="9.5703125" style="92" bestFit="1" customWidth="1"/>
    <col min="4873" max="4874" width="9.28515625" style="92" customWidth="1"/>
    <col min="4875" max="5117" width="9.28515625" style="92" hidden="1"/>
    <col min="5118" max="5118" width="28.28515625" style="92" customWidth="1"/>
    <col min="5119" max="5119" width="3.5703125" style="92" customWidth="1"/>
    <col min="5120" max="5120" width="31.28515625" style="92" customWidth="1"/>
    <col min="5121" max="5121" width="11.28515625" style="92" customWidth="1"/>
    <col min="5122" max="5122" width="9.7109375" style="92" customWidth="1"/>
    <col min="5123" max="5123" width="11.42578125" style="92" customWidth="1"/>
    <col min="5124" max="5124" width="3.28515625" style="92" customWidth="1"/>
    <col min="5125" max="5125" width="17.42578125" style="92" bestFit="1" customWidth="1"/>
    <col min="5126" max="5126" width="11.42578125" style="92" customWidth="1"/>
    <col min="5127" max="5127" width="22.5703125" style="92" bestFit="1" customWidth="1"/>
    <col min="5128" max="5128" width="9.5703125" style="92" bestFit="1" customWidth="1"/>
    <col min="5129" max="5130" width="9.28515625" style="92" customWidth="1"/>
    <col min="5131" max="5373" width="9.28515625" style="92" hidden="1"/>
    <col min="5374" max="5374" width="28.28515625" style="92" customWidth="1"/>
    <col min="5375" max="5375" width="3.5703125" style="92" customWidth="1"/>
    <col min="5376" max="5376" width="31.28515625" style="92" customWidth="1"/>
    <col min="5377" max="5377" width="11.28515625" style="92" customWidth="1"/>
    <col min="5378" max="5378" width="9.7109375" style="92" customWidth="1"/>
    <col min="5379" max="5379" width="11.42578125" style="92" customWidth="1"/>
    <col min="5380" max="5380" width="3.28515625" style="92" customWidth="1"/>
    <col min="5381" max="5381" width="17.42578125" style="92" bestFit="1" customWidth="1"/>
    <col min="5382" max="5382" width="11.42578125" style="92" customWidth="1"/>
    <col min="5383" max="5383" width="22.5703125" style="92" bestFit="1" customWidth="1"/>
    <col min="5384" max="5384" width="9.5703125" style="92" bestFit="1" customWidth="1"/>
    <col min="5385" max="5386" width="9.28515625" style="92" customWidth="1"/>
    <col min="5387" max="5629" width="9.28515625" style="92" hidden="1"/>
    <col min="5630" max="5630" width="28.28515625" style="92" customWidth="1"/>
    <col min="5631" max="5631" width="3.5703125" style="92" customWidth="1"/>
    <col min="5632" max="5632" width="31.28515625" style="92" customWidth="1"/>
    <col min="5633" max="5633" width="11.28515625" style="92" customWidth="1"/>
    <col min="5634" max="5634" width="9.7109375" style="92" customWidth="1"/>
    <col min="5635" max="5635" width="11.42578125" style="92" customWidth="1"/>
    <col min="5636" max="5636" width="3.28515625" style="92" customWidth="1"/>
    <col min="5637" max="5637" width="17.42578125" style="92" bestFit="1" customWidth="1"/>
    <col min="5638" max="5638" width="11.42578125" style="92" customWidth="1"/>
    <col min="5639" max="5639" width="22.5703125" style="92" bestFit="1" customWidth="1"/>
    <col min="5640" max="5640" width="9.5703125" style="92" bestFit="1" customWidth="1"/>
    <col min="5641" max="5642" width="9.28515625" style="92" customWidth="1"/>
    <col min="5643" max="5885" width="9.28515625" style="92" hidden="1"/>
    <col min="5886" max="5886" width="28.28515625" style="92" customWidth="1"/>
    <col min="5887" max="5887" width="3.5703125" style="92" customWidth="1"/>
    <col min="5888" max="5888" width="31.28515625" style="92" customWidth="1"/>
    <col min="5889" max="5889" width="11.28515625" style="92" customWidth="1"/>
    <col min="5890" max="5890" width="9.7109375" style="92" customWidth="1"/>
    <col min="5891" max="5891" width="11.42578125" style="92" customWidth="1"/>
    <col min="5892" max="5892" width="3.28515625" style="92" customWidth="1"/>
    <col min="5893" max="5893" width="17.42578125" style="92" bestFit="1" customWidth="1"/>
    <col min="5894" max="5894" width="11.42578125" style="92" customWidth="1"/>
    <col min="5895" max="5895" width="22.5703125" style="92" bestFit="1" customWidth="1"/>
    <col min="5896" max="5896" width="9.5703125" style="92" bestFit="1" customWidth="1"/>
    <col min="5897" max="5898" width="9.28515625" style="92" customWidth="1"/>
    <col min="5899" max="6141" width="9.28515625" style="92" hidden="1"/>
    <col min="6142" max="6142" width="28.28515625" style="92" customWidth="1"/>
    <col min="6143" max="6143" width="3.5703125" style="92" customWidth="1"/>
    <col min="6144" max="6144" width="31.28515625" style="92" customWidth="1"/>
    <col min="6145" max="6145" width="11.28515625" style="92" customWidth="1"/>
    <col min="6146" max="6146" width="9.7109375" style="92" customWidth="1"/>
    <col min="6147" max="6147" width="11.42578125" style="92" customWidth="1"/>
    <col min="6148" max="6148" width="3.28515625" style="92" customWidth="1"/>
    <col min="6149" max="6149" width="17.42578125" style="92" bestFit="1" customWidth="1"/>
    <col min="6150" max="6150" width="11.42578125" style="92" customWidth="1"/>
    <col min="6151" max="6151" width="22.5703125" style="92" bestFit="1" customWidth="1"/>
    <col min="6152" max="6152" width="9.5703125" style="92" bestFit="1" customWidth="1"/>
    <col min="6153" max="6154" width="9.28515625" style="92" customWidth="1"/>
    <col min="6155" max="6397" width="9.28515625" style="92" hidden="1"/>
    <col min="6398" max="6398" width="28.28515625" style="92" customWidth="1"/>
    <col min="6399" max="6399" width="3.5703125" style="92" customWidth="1"/>
    <col min="6400" max="6400" width="31.28515625" style="92" customWidth="1"/>
    <col min="6401" max="6401" width="11.28515625" style="92" customWidth="1"/>
    <col min="6402" max="6402" width="9.7109375" style="92" customWidth="1"/>
    <col min="6403" max="6403" width="11.42578125" style="92" customWidth="1"/>
    <col min="6404" max="6404" width="3.28515625" style="92" customWidth="1"/>
    <col min="6405" max="6405" width="17.42578125" style="92" bestFit="1" customWidth="1"/>
    <col min="6406" max="6406" width="11.42578125" style="92" customWidth="1"/>
    <col min="6407" max="6407" width="22.5703125" style="92" bestFit="1" customWidth="1"/>
    <col min="6408" max="6408" width="9.5703125" style="92" bestFit="1" customWidth="1"/>
    <col min="6409" max="6410" width="9.28515625" style="92" customWidth="1"/>
    <col min="6411" max="6653" width="9.28515625" style="92" hidden="1"/>
    <col min="6654" max="6654" width="28.28515625" style="92" customWidth="1"/>
    <col min="6655" max="6655" width="3.5703125" style="92" customWidth="1"/>
    <col min="6656" max="6656" width="31.28515625" style="92" customWidth="1"/>
    <col min="6657" max="6657" width="11.28515625" style="92" customWidth="1"/>
    <col min="6658" max="6658" width="9.7109375" style="92" customWidth="1"/>
    <col min="6659" max="6659" width="11.42578125" style="92" customWidth="1"/>
    <col min="6660" max="6660" width="3.28515625" style="92" customWidth="1"/>
    <col min="6661" max="6661" width="17.42578125" style="92" bestFit="1" customWidth="1"/>
    <col min="6662" max="6662" width="11.42578125" style="92" customWidth="1"/>
    <col min="6663" max="6663" width="22.5703125" style="92" bestFit="1" customWidth="1"/>
    <col min="6664" max="6664" width="9.5703125" style="92" bestFit="1" customWidth="1"/>
    <col min="6665" max="6666" width="9.28515625" style="92" customWidth="1"/>
    <col min="6667" max="6909" width="9.28515625" style="92" hidden="1"/>
    <col min="6910" max="6910" width="28.28515625" style="92" customWidth="1"/>
    <col min="6911" max="6911" width="3.5703125" style="92" customWidth="1"/>
    <col min="6912" max="6912" width="31.28515625" style="92" customWidth="1"/>
    <col min="6913" max="6913" width="11.28515625" style="92" customWidth="1"/>
    <col min="6914" max="6914" width="9.7109375" style="92" customWidth="1"/>
    <col min="6915" max="6915" width="11.42578125" style="92" customWidth="1"/>
    <col min="6916" max="6916" width="3.28515625" style="92" customWidth="1"/>
    <col min="6917" max="6917" width="17.42578125" style="92" bestFit="1" customWidth="1"/>
    <col min="6918" max="6918" width="11.42578125" style="92" customWidth="1"/>
    <col min="6919" max="6919" width="22.5703125" style="92" bestFit="1" customWidth="1"/>
    <col min="6920" max="6920" width="9.5703125" style="92" bestFit="1" customWidth="1"/>
    <col min="6921" max="6922" width="9.28515625" style="92" customWidth="1"/>
    <col min="6923" max="7165" width="9.28515625" style="92" hidden="1"/>
    <col min="7166" max="7166" width="28.28515625" style="92" customWidth="1"/>
    <col min="7167" max="7167" width="3.5703125" style="92" customWidth="1"/>
    <col min="7168" max="7168" width="31.28515625" style="92" customWidth="1"/>
    <col min="7169" max="7169" width="11.28515625" style="92" customWidth="1"/>
    <col min="7170" max="7170" width="9.7109375" style="92" customWidth="1"/>
    <col min="7171" max="7171" width="11.42578125" style="92" customWidth="1"/>
    <col min="7172" max="7172" width="3.28515625" style="92" customWidth="1"/>
    <col min="7173" max="7173" width="17.42578125" style="92" bestFit="1" customWidth="1"/>
    <col min="7174" max="7174" width="11.42578125" style="92" customWidth="1"/>
    <col min="7175" max="7175" width="22.5703125" style="92" bestFit="1" customWidth="1"/>
    <col min="7176" max="7176" width="9.5703125" style="92" bestFit="1" customWidth="1"/>
    <col min="7177" max="7178" width="9.28515625" style="92" customWidth="1"/>
    <col min="7179" max="7421" width="9.28515625" style="92" hidden="1"/>
    <col min="7422" max="7422" width="28.28515625" style="92" customWidth="1"/>
    <col min="7423" max="7423" width="3.5703125" style="92" customWidth="1"/>
    <col min="7424" max="7424" width="31.28515625" style="92" customWidth="1"/>
    <col min="7425" max="7425" width="11.28515625" style="92" customWidth="1"/>
    <col min="7426" max="7426" width="9.7109375" style="92" customWidth="1"/>
    <col min="7427" max="7427" width="11.42578125" style="92" customWidth="1"/>
    <col min="7428" max="7428" width="3.28515625" style="92" customWidth="1"/>
    <col min="7429" max="7429" width="17.42578125" style="92" bestFit="1" customWidth="1"/>
    <col min="7430" max="7430" width="11.42578125" style="92" customWidth="1"/>
    <col min="7431" max="7431" width="22.5703125" style="92" bestFit="1" customWidth="1"/>
    <col min="7432" max="7432" width="9.5703125" style="92" bestFit="1" customWidth="1"/>
    <col min="7433" max="7434" width="9.28515625" style="92" customWidth="1"/>
    <col min="7435" max="7677" width="9.28515625" style="92" hidden="1"/>
    <col min="7678" max="7678" width="28.28515625" style="92" customWidth="1"/>
    <col min="7679" max="7679" width="3.5703125" style="92" customWidth="1"/>
    <col min="7680" max="7680" width="31.28515625" style="92" customWidth="1"/>
    <col min="7681" max="7681" width="11.28515625" style="92" customWidth="1"/>
    <col min="7682" max="7682" width="9.7109375" style="92" customWidth="1"/>
    <col min="7683" max="7683" width="11.42578125" style="92" customWidth="1"/>
    <col min="7684" max="7684" width="3.28515625" style="92" customWidth="1"/>
    <col min="7685" max="7685" width="17.42578125" style="92" bestFit="1" customWidth="1"/>
    <col min="7686" max="7686" width="11.42578125" style="92" customWidth="1"/>
    <col min="7687" max="7687" width="22.5703125" style="92" bestFit="1" customWidth="1"/>
    <col min="7688" max="7688" width="9.5703125" style="92" bestFit="1" customWidth="1"/>
    <col min="7689" max="7690" width="9.28515625" style="92" customWidth="1"/>
    <col min="7691" max="7933" width="9.28515625" style="92" hidden="1"/>
    <col min="7934" max="7934" width="28.28515625" style="92" customWidth="1"/>
    <col min="7935" max="7935" width="3.5703125" style="92" customWidth="1"/>
    <col min="7936" max="7936" width="31.28515625" style="92" customWidth="1"/>
    <col min="7937" max="7937" width="11.28515625" style="92" customWidth="1"/>
    <col min="7938" max="7938" width="9.7109375" style="92" customWidth="1"/>
    <col min="7939" max="7939" width="11.42578125" style="92" customWidth="1"/>
    <col min="7940" max="7940" width="3.28515625" style="92" customWidth="1"/>
    <col min="7941" max="7941" width="17.42578125" style="92" bestFit="1" customWidth="1"/>
    <col min="7942" max="7942" width="11.42578125" style="92" customWidth="1"/>
    <col min="7943" max="7943" width="22.5703125" style="92" bestFit="1" customWidth="1"/>
    <col min="7944" max="7944" width="9.5703125" style="92" bestFit="1" customWidth="1"/>
    <col min="7945" max="7946" width="9.28515625" style="92" customWidth="1"/>
    <col min="7947" max="8189" width="9.28515625" style="92" hidden="1"/>
    <col min="8190" max="8190" width="28.28515625" style="92" customWidth="1"/>
    <col min="8191" max="8191" width="3.5703125" style="92" customWidth="1"/>
    <col min="8192" max="8192" width="31.28515625" style="92" customWidth="1"/>
    <col min="8193" max="8193" width="11.28515625" style="92" customWidth="1"/>
    <col min="8194" max="8194" width="9.7109375" style="92" customWidth="1"/>
    <col min="8195" max="8195" width="11.42578125" style="92" customWidth="1"/>
    <col min="8196" max="8196" width="3.28515625" style="92" customWidth="1"/>
    <col min="8197" max="8197" width="17.42578125" style="92" bestFit="1" customWidth="1"/>
    <col min="8198" max="8198" width="11.42578125" style="92" customWidth="1"/>
    <col min="8199" max="8199" width="22.5703125" style="92" bestFit="1" customWidth="1"/>
    <col min="8200" max="8200" width="9.5703125" style="92" bestFit="1" customWidth="1"/>
    <col min="8201" max="8202" width="9.28515625" style="92" customWidth="1"/>
    <col min="8203" max="8445" width="9.28515625" style="92" hidden="1"/>
    <col min="8446" max="8446" width="28.28515625" style="92" customWidth="1"/>
    <col min="8447" max="8447" width="3.5703125" style="92" customWidth="1"/>
    <col min="8448" max="8448" width="31.28515625" style="92" customWidth="1"/>
    <col min="8449" max="8449" width="11.28515625" style="92" customWidth="1"/>
    <col min="8450" max="8450" width="9.7109375" style="92" customWidth="1"/>
    <col min="8451" max="8451" width="11.42578125" style="92" customWidth="1"/>
    <col min="8452" max="8452" width="3.28515625" style="92" customWidth="1"/>
    <col min="8453" max="8453" width="17.42578125" style="92" bestFit="1" customWidth="1"/>
    <col min="8454" max="8454" width="11.42578125" style="92" customWidth="1"/>
    <col min="8455" max="8455" width="22.5703125" style="92" bestFit="1" customWidth="1"/>
    <col min="8456" max="8456" width="9.5703125" style="92" bestFit="1" customWidth="1"/>
    <col min="8457" max="8458" width="9.28515625" style="92" customWidth="1"/>
    <col min="8459" max="8701" width="9.28515625" style="92" hidden="1"/>
    <col min="8702" max="8702" width="28.28515625" style="92" customWidth="1"/>
    <col min="8703" max="8703" width="3.5703125" style="92" customWidth="1"/>
    <col min="8704" max="8704" width="31.28515625" style="92" customWidth="1"/>
    <col min="8705" max="8705" width="11.28515625" style="92" customWidth="1"/>
    <col min="8706" max="8706" width="9.7109375" style="92" customWidth="1"/>
    <col min="8707" max="8707" width="11.42578125" style="92" customWidth="1"/>
    <col min="8708" max="8708" width="3.28515625" style="92" customWidth="1"/>
    <col min="8709" max="8709" width="17.42578125" style="92" bestFit="1" customWidth="1"/>
    <col min="8710" max="8710" width="11.42578125" style="92" customWidth="1"/>
    <col min="8711" max="8711" width="22.5703125" style="92" bestFit="1" customWidth="1"/>
    <col min="8712" max="8712" width="9.5703125" style="92" bestFit="1" customWidth="1"/>
    <col min="8713" max="8714" width="9.28515625" style="92" customWidth="1"/>
    <col min="8715" max="8957" width="9.28515625" style="92" hidden="1"/>
    <col min="8958" max="8958" width="28.28515625" style="92" customWidth="1"/>
    <col min="8959" max="8959" width="3.5703125" style="92" customWidth="1"/>
    <col min="8960" max="8960" width="31.28515625" style="92" customWidth="1"/>
    <col min="8961" max="8961" width="11.28515625" style="92" customWidth="1"/>
    <col min="8962" max="8962" width="9.7109375" style="92" customWidth="1"/>
    <col min="8963" max="8963" width="11.42578125" style="92" customWidth="1"/>
    <col min="8964" max="8964" width="3.28515625" style="92" customWidth="1"/>
    <col min="8965" max="8965" width="17.42578125" style="92" bestFit="1" customWidth="1"/>
    <col min="8966" max="8966" width="11.42578125" style="92" customWidth="1"/>
    <col min="8967" max="8967" width="22.5703125" style="92" bestFit="1" customWidth="1"/>
    <col min="8968" max="8968" width="9.5703125" style="92" bestFit="1" customWidth="1"/>
    <col min="8969" max="8970" width="9.28515625" style="92" customWidth="1"/>
    <col min="8971" max="9213" width="9.28515625" style="92" hidden="1"/>
    <col min="9214" max="9214" width="28.28515625" style="92" customWidth="1"/>
    <col min="9215" max="9215" width="3.5703125" style="92" customWidth="1"/>
    <col min="9216" max="9216" width="31.28515625" style="92" customWidth="1"/>
    <col min="9217" max="9217" width="11.28515625" style="92" customWidth="1"/>
    <col min="9218" max="9218" width="9.7109375" style="92" customWidth="1"/>
    <col min="9219" max="9219" width="11.42578125" style="92" customWidth="1"/>
    <col min="9220" max="9220" width="3.28515625" style="92" customWidth="1"/>
    <col min="9221" max="9221" width="17.42578125" style="92" bestFit="1" customWidth="1"/>
    <col min="9222" max="9222" width="11.42578125" style="92" customWidth="1"/>
    <col min="9223" max="9223" width="22.5703125" style="92" bestFit="1" customWidth="1"/>
    <col min="9224" max="9224" width="9.5703125" style="92" bestFit="1" customWidth="1"/>
    <col min="9225" max="9226" width="9.28515625" style="92" customWidth="1"/>
    <col min="9227" max="9469" width="9.28515625" style="92" hidden="1"/>
    <col min="9470" max="9470" width="28.28515625" style="92" customWidth="1"/>
    <col min="9471" max="9471" width="3.5703125" style="92" customWidth="1"/>
    <col min="9472" max="9472" width="31.28515625" style="92" customWidth="1"/>
    <col min="9473" max="9473" width="11.28515625" style="92" customWidth="1"/>
    <col min="9474" max="9474" width="9.7109375" style="92" customWidth="1"/>
    <col min="9475" max="9475" width="11.42578125" style="92" customWidth="1"/>
    <col min="9476" max="9476" width="3.28515625" style="92" customWidth="1"/>
    <col min="9477" max="9477" width="17.42578125" style="92" bestFit="1" customWidth="1"/>
    <col min="9478" max="9478" width="11.42578125" style="92" customWidth="1"/>
    <col min="9479" max="9479" width="22.5703125" style="92" bestFit="1" customWidth="1"/>
    <col min="9480" max="9480" width="9.5703125" style="92" bestFit="1" customWidth="1"/>
    <col min="9481" max="9482" width="9.28515625" style="92" customWidth="1"/>
    <col min="9483" max="9725" width="9.28515625" style="92" hidden="1"/>
    <col min="9726" max="9726" width="28.28515625" style="92" customWidth="1"/>
    <col min="9727" max="9727" width="3.5703125" style="92" customWidth="1"/>
    <col min="9728" max="9728" width="31.28515625" style="92" customWidth="1"/>
    <col min="9729" max="9729" width="11.28515625" style="92" customWidth="1"/>
    <col min="9730" max="9730" width="9.7109375" style="92" customWidth="1"/>
    <col min="9731" max="9731" width="11.42578125" style="92" customWidth="1"/>
    <col min="9732" max="9732" width="3.28515625" style="92" customWidth="1"/>
    <col min="9733" max="9733" width="17.42578125" style="92" bestFit="1" customWidth="1"/>
    <col min="9734" max="9734" width="11.42578125" style="92" customWidth="1"/>
    <col min="9735" max="9735" width="22.5703125" style="92" bestFit="1" customWidth="1"/>
    <col min="9736" max="9736" width="9.5703125" style="92" bestFit="1" customWidth="1"/>
    <col min="9737" max="9738" width="9.28515625" style="92" customWidth="1"/>
    <col min="9739" max="9981" width="9.28515625" style="92" hidden="1"/>
    <col min="9982" max="9982" width="28.28515625" style="92" customWidth="1"/>
    <col min="9983" max="9983" width="3.5703125" style="92" customWidth="1"/>
    <col min="9984" max="9984" width="31.28515625" style="92" customWidth="1"/>
    <col min="9985" max="9985" width="11.28515625" style="92" customWidth="1"/>
    <col min="9986" max="9986" width="9.7109375" style="92" customWidth="1"/>
    <col min="9987" max="9987" width="11.42578125" style="92" customWidth="1"/>
    <col min="9988" max="9988" width="3.28515625" style="92" customWidth="1"/>
    <col min="9989" max="9989" width="17.42578125" style="92" bestFit="1" customWidth="1"/>
    <col min="9990" max="9990" width="11.42578125" style="92" customWidth="1"/>
    <col min="9991" max="9991" width="22.5703125" style="92" bestFit="1" customWidth="1"/>
    <col min="9992" max="9992" width="9.5703125" style="92" bestFit="1" customWidth="1"/>
    <col min="9993" max="9994" width="9.28515625" style="92" customWidth="1"/>
    <col min="9995" max="10237" width="9.28515625" style="92" hidden="1"/>
    <col min="10238" max="10238" width="28.28515625" style="92" customWidth="1"/>
    <col min="10239" max="10239" width="3.5703125" style="92" customWidth="1"/>
    <col min="10240" max="10240" width="31.28515625" style="92" customWidth="1"/>
    <col min="10241" max="10241" width="11.28515625" style="92" customWidth="1"/>
    <col min="10242" max="10242" width="9.7109375" style="92" customWidth="1"/>
    <col min="10243" max="10243" width="11.42578125" style="92" customWidth="1"/>
    <col min="10244" max="10244" width="3.28515625" style="92" customWidth="1"/>
    <col min="10245" max="10245" width="17.42578125" style="92" bestFit="1" customWidth="1"/>
    <col min="10246" max="10246" width="11.42578125" style="92" customWidth="1"/>
    <col min="10247" max="10247" width="22.5703125" style="92" bestFit="1" customWidth="1"/>
    <col min="10248" max="10248" width="9.5703125" style="92" bestFit="1" customWidth="1"/>
    <col min="10249" max="10250" width="9.28515625" style="92" customWidth="1"/>
    <col min="10251" max="10493" width="9.28515625" style="92" hidden="1"/>
    <col min="10494" max="10494" width="28.28515625" style="92" customWidth="1"/>
    <col min="10495" max="10495" width="3.5703125" style="92" customWidth="1"/>
    <col min="10496" max="10496" width="31.28515625" style="92" customWidth="1"/>
    <col min="10497" max="10497" width="11.28515625" style="92" customWidth="1"/>
    <col min="10498" max="10498" width="9.7109375" style="92" customWidth="1"/>
    <col min="10499" max="10499" width="11.42578125" style="92" customWidth="1"/>
    <col min="10500" max="10500" width="3.28515625" style="92" customWidth="1"/>
    <col min="10501" max="10501" width="17.42578125" style="92" bestFit="1" customWidth="1"/>
    <col min="10502" max="10502" width="11.42578125" style="92" customWidth="1"/>
    <col min="10503" max="10503" width="22.5703125" style="92" bestFit="1" customWidth="1"/>
    <col min="10504" max="10504" width="9.5703125" style="92" bestFit="1" customWidth="1"/>
    <col min="10505" max="10506" width="9.28515625" style="92" customWidth="1"/>
    <col min="10507" max="10749" width="9.28515625" style="92" hidden="1"/>
    <col min="10750" max="10750" width="28.28515625" style="92" customWidth="1"/>
    <col min="10751" max="10751" width="3.5703125" style="92" customWidth="1"/>
    <col min="10752" max="10752" width="31.28515625" style="92" customWidth="1"/>
    <col min="10753" max="10753" width="11.28515625" style="92" customWidth="1"/>
    <col min="10754" max="10754" width="9.7109375" style="92" customWidth="1"/>
    <col min="10755" max="10755" width="11.42578125" style="92" customWidth="1"/>
    <col min="10756" max="10756" width="3.28515625" style="92" customWidth="1"/>
    <col min="10757" max="10757" width="17.42578125" style="92" bestFit="1" customWidth="1"/>
    <col min="10758" max="10758" width="11.42578125" style="92" customWidth="1"/>
    <col min="10759" max="10759" width="22.5703125" style="92" bestFit="1" customWidth="1"/>
    <col min="10760" max="10760" width="9.5703125" style="92" bestFit="1" customWidth="1"/>
    <col min="10761" max="10762" width="9.28515625" style="92" customWidth="1"/>
    <col min="10763" max="11005" width="9.28515625" style="92" hidden="1"/>
    <col min="11006" max="11006" width="28.28515625" style="92" customWidth="1"/>
    <col min="11007" max="11007" width="3.5703125" style="92" customWidth="1"/>
    <col min="11008" max="11008" width="31.28515625" style="92" customWidth="1"/>
    <col min="11009" max="11009" width="11.28515625" style="92" customWidth="1"/>
    <col min="11010" max="11010" width="9.7109375" style="92" customWidth="1"/>
    <col min="11011" max="11011" width="11.42578125" style="92" customWidth="1"/>
    <col min="11012" max="11012" width="3.28515625" style="92" customWidth="1"/>
    <col min="11013" max="11013" width="17.42578125" style="92" bestFit="1" customWidth="1"/>
    <col min="11014" max="11014" width="11.42578125" style="92" customWidth="1"/>
    <col min="11015" max="11015" width="22.5703125" style="92" bestFit="1" customWidth="1"/>
    <col min="11016" max="11016" width="9.5703125" style="92" bestFit="1" customWidth="1"/>
    <col min="11017" max="11018" width="9.28515625" style="92" customWidth="1"/>
    <col min="11019" max="11261" width="9.28515625" style="92" hidden="1"/>
    <col min="11262" max="11262" width="28.28515625" style="92" customWidth="1"/>
    <col min="11263" max="11263" width="3.5703125" style="92" customWidth="1"/>
    <col min="11264" max="11264" width="31.28515625" style="92" customWidth="1"/>
    <col min="11265" max="11265" width="11.28515625" style="92" customWidth="1"/>
    <col min="11266" max="11266" width="9.7109375" style="92" customWidth="1"/>
    <col min="11267" max="11267" width="11.42578125" style="92" customWidth="1"/>
    <col min="11268" max="11268" width="3.28515625" style="92" customWidth="1"/>
    <col min="11269" max="11269" width="17.42578125" style="92" bestFit="1" customWidth="1"/>
    <col min="11270" max="11270" width="11.42578125" style="92" customWidth="1"/>
    <col min="11271" max="11271" width="22.5703125" style="92" bestFit="1" customWidth="1"/>
    <col min="11272" max="11272" width="9.5703125" style="92" bestFit="1" customWidth="1"/>
    <col min="11273" max="11274" width="9.28515625" style="92" customWidth="1"/>
    <col min="11275" max="11517" width="9.28515625" style="92" hidden="1"/>
    <col min="11518" max="11518" width="28.28515625" style="92" customWidth="1"/>
    <col min="11519" max="11519" width="3.5703125" style="92" customWidth="1"/>
    <col min="11520" max="11520" width="31.28515625" style="92" customWidth="1"/>
    <col min="11521" max="11521" width="11.28515625" style="92" customWidth="1"/>
    <col min="11522" max="11522" width="9.7109375" style="92" customWidth="1"/>
    <col min="11523" max="11523" width="11.42578125" style="92" customWidth="1"/>
    <col min="11524" max="11524" width="3.28515625" style="92" customWidth="1"/>
    <col min="11525" max="11525" width="17.42578125" style="92" bestFit="1" customWidth="1"/>
    <col min="11526" max="11526" width="11.42578125" style="92" customWidth="1"/>
    <col min="11527" max="11527" width="22.5703125" style="92" bestFit="1" customWidth="1"/>
    <col min="11528" max="11528" width="9.5703125" style="92" bestFit="1" customWidth="1"/>
    <col min="11529" max="11530" width="9.28515625" style="92" customWidth="1"/>
    <col min="11531" max="11773" width="9.28515625" style="92" hidden="1"/>
    <col min="11774" max="11774" width="28.28515625" style="92" customWidth="1"/>
    <col min="11775" max="11775" width="3.5703125" style="92" customWidth="1"/>
    <col min="11776" max="11776" width="31.28515625" style="92" customWidth="1"/>
    <col min="11777" max="11777" width="11.28515625" style="92" customWidth="1"/>
    <col min="11778" max="11778" width="9.7109375" style="92" customWidth="1"/>
    <col min="11779" max="11779" width="11.42578125" style="92" customWidth="1"/>
    <col min="11780" max="11780" width="3.28515625" style="92" customWidth="1"/>
    <col min="11781" max="11781" width="17.42578125" style="92" bestFit="1" customWidth="1"/>
    <col min="11782" max="11782" width="11.42578125" style="92" customWidth="1"/>
    <col min="11783" max="11783" width="22.5703125" style="92" bestFit="1" customWidth="1"/>
    <col min="11784" max="11784" width="9.5703125" style="92" bestFit="1" customWidth="1"/>
    <col min="11785" max="11786" width="9.28515625" style="92" customWidth="1"/>
    <col min="11787" max="12029" width="9.28515625" style="92" hidden="1"/>
    <col min="12030" max="12030" width="28.28515625" style="92" customWidth="1"/>
    <col min="12031" max="12031" width="3.5703125" style="92" customWidth="1"/>
    <col min="12032" max="12032" width="31.28515625" style="92" customWidth="1"/>
    <col min="12033" max="12033" width="11.28515625" style="92" customWidth="1"/>
    <col min="12034" max="12034" width="9.7109375" style="92" customWidth="1"/>
    <col min="12035" max="12035" width="11.42578125" style="92" customWidth="1"/>
    <col min="12036" max="12036" width="3.28515625" style="92" customWidth="1"/>
    <col min="12037" max="12037" width="17.42578125" style="92" bestFit="1" customWidth="1"/>
    <col min="12038" max="12038" width="11.42578125" style="92" customWidth="1"/>
    <col min="12039" max="12039" width="22.5703125" style="92" bestFit="1" customWidth="1"/>
    <col min="12040" max="12040" width="9.5703125" style="92" bestFit="1" customWidth="1"/>
    <col min="12041" max="12042" width="9.28515625" style="92" customWidth="1"/>
    <col min="12043" max="12285" width="9.28515625" style="92" hidden="1"/>
    <col min="12286" max="12286" width="28.28515625" style="92" customWidth="1"/>
    <col min="12287" max="12287" width="3.5703125" style="92" customWidth="1"/>
    <col min="12288" max="12288" width="31.28515625" style="92" customWidth="1"/>
    <col min="12289" max="12289" width="11.28515625" style="92" customWidth="1"/>
    <col min="12290" max="12290" width="9.7109375" style="92" customWidth="1"/>
    <col min="12291" max="12291" width="11.42578125" style="92" customWidth="1"/>
    <col min="12292" max="12292" width="3.28515625" style="92" customWidth="1"/>
    <col min="12293" max="12293" width="17.42578125" style="92" bestFit="1" customWidth="1"/>
    <col min="12294" max="12294" width="11.42578125" style="92" customWidth="1"/>
    <col min="12295" max="12295" width="22.5703125" style="92" bestFit="1" customWidth="1"/>
    <col min="12296" max="12296" width="9.5703125" style="92" bestFit="1" customWidth="1"/>
    <col min="12297" max="12298" width="9.28515625" style="92" customWidth="1"/>
    <col min="12299" max="12541" width="9.28515625" style="92" hidden="1"/>
    <col min="12542" max="12542" width="28.28515625" style="92" customWidth="1"/>
    <col min="12543" max="12543" width="3.5703125" style="92" customWidth="1"/>
    <col min="12544" max="12544" width="31.28515625" style="92" customWidth="1"/>
    <col min="12545" max="12545" width="11.28515625" style="92" customWidth="1"/>
    <col min="12546" max="12546" width="9.7109375" style="92" customWidth="1"/>
    <col min="12547" max="12547" width="11.42578125" style="92" customWidth="1"/>
    <col min="12548" max="12548" width="3.28515625" style="92" customWidth="1"/>
    <col min="12549" max="12549" width="17.42578125" style="92" bestFit="1" customWidth="1"/>
    <col min="12550" max="12550" width="11.42578125" style="92" customWidth="1"/>
    <col min="12551" max="12551" width="22.5703125" style="92" bestFit="1" customWidth="1"/>
    <col min="12552" max="12552" width="9.5703125" style="92" bestFit="1" customWidth="1"/>
    <col min="12553" max="12554" width="9.28515625" style="92" customWidth="1"/>
    <col min="12555" max="12797" width="9.28515625" style="92" hidden="1"/>
    <col min="12798" max="12798" width="28.28515625" style="92" customWidth="1"/>
    <col min="12799" max="12799" width="3.5703125" style="92" customWidth="1"/>
    <col min="12800" max="12800" width="31.28515625" style="92" customWidth="1"/>
    <col min="12801" max="12801" width="11.28515625" style="92" customWidth="1"/>
    <col min="12802" max="12802" width="9.7109375" style="92" customWidth="1"/>
    <col min="12803" max="12803" width="11.42578125" style="92" customWidth="1"/>
    <col min="12804" max="12804" width="3.28515625" style="92" customWidth="1"/>
    <col min="12805" max="12805" width="17.42578125" style="92" bestFit="1" customWidth="1"/>
    <col min="12806" max="12806" width="11.42578125" style="92" customWidth="1"/>
    <col min="12807" max="12807" width="22.5703125" style="92" bestFit="1" customWidth="1"/>
    <col min="12808" max="12808" width="9.5703125" style="92" bestFit="1" customWidth="1"/>
    <col min="12809" max="12810" width="9.28515625" style="92" customWidth="1"/>
    <col min="12811" max="13053" width="9.28515625" style="92" hidden="1"/>
    <col min="13054" max="13054" width="28.28515625" style="92" customWidth="1"/>
    <col min="13055" max="13055" width="3.5703125" style="92" customWidth="1"/>
    <col min="13056" max="13056" width="31.28515625" style="92" customWidth="1"/>
    <col min="13057" max="13057" width="11.28515625" style="92" customWidth="1"/>
    <col min="13058" max="13058" width="9.7109375" style="92" customWidth="1"/>
    <col min="13059" max="13059" width="11.42578125" style="92" customWidth="1"/>
    <col min="13060" max="13060" width="3.28515625" style="92" customWidth="1"/>
    <col min="13061" max="13061" width="17.42578125" style="92" bestFit="1" customWidth="1"/>
    <col min="13062" max="13062" width="11.42578125" style="92" customWidth="1"/>
    <col min="13063" max="13063" width="22.5703125" style="92" bestFit="1" customWidth="1"/>
    <col min="13064" max="13064" width="9.5703125" style="92" bestFit="1" customWidth="1"/>
    <col min="13065" max="13066" width="9.28515625" style="92" customWidth="1"/>
    <col min="13067" max="13309" width="9.28515625" style="92" hidden="1"/>
    <col min="13310" max="13310" width="28.28515625" style="92" customWidth="1"/>
    <col min="13311" max="13311" width="3.5703125" style="92" customWidth="1"/>
    <col min="13312" max="13312" width="31.28515625" style="92" customWidth="1"/>
    <col min="13313" max="13313" width="11.28515625" style="92" customWidth="1"/>
    <col min="13314" max="13314" width="9.7109375" style="92" customWidth="1"/>
    <col min="13315" max="13315" width="11.42578125" style="92" customWidth="1"/>
    <col min="13316" max="13316" width="3.28515625" style="92" customWidth="1"/>
    <col min="13317" max="13317" width="17.42578125" style="92" bestFit="1" customWidth="1"/>
    <col min="13318" max="13318" width="11.42578125" style="92" customWidth="1"/>
    <col min="13319" max="13319" width="22.5703125" style="92" bestFit="1" customWidth="1"/>
    <col min="13320" max="13320" width="9.5703125" style="92" bestFit="1" customWidth="1"/>
    <col min="13321" max="13322" width="9.28515625" style="92" customWidth="1"/>
    <col min="13323" max="13565" width="9.28515625" style="92" hidden="1"/>
    <col min="13566" max="13566" width="28.28515625" style="92" customWidth="1"/>
    <col min="13567" max="13567" width="3.5703125" style="92" customWidth="1"/>
    <col min="13568" max="13568" width="31.28515625" style="92" customWidth="1"/>
    <col min="13569" max="13569" width="11.28515625" style="92" customWidth="1"/>
    <col min="13570" max="13570" width="9.7109375" style="92" customWidth="1"/>
    <col min="13571" max="13571" width="11.42578125" style="92" customWidth="1"/>
    <col min="13572" max="13572" width="3.28515625" style="92" customWidth="1"/>
    <col min="13573" max="13573" width="17.42578125" style="92" bestFit="1" customWidth="1"/>
    <col min="13574" max="13574" width="11.42578125" style="92" customWidth="1"/>
    <col min="13575" max="13575" width="22.5703125" style="92" bestFit="1" customWidth="1"/>
    <col min="13576" max="13576" width="9.5703125" style="92" bestFit="1" customWidth="1"/>
    <col min="13577" max="13578" width="9.28515625" style="92" customWidth="1"/>
    <col min="13579" max="13821" width="9.28515625" style="92" hidden="1"/>
    <col min="13822" max="13822" width="28.28515625" style="92" customWidth="1"/>
    <col min="13823" max="13823" width="3.5703125" style="92" customWidth="1"/>
    <col min="13824" max="13824" width="31.28515625" style="92" customWidth="1"/>
    <col min="13825" max="13825" width="11.28515625" style="92" customWidth="1"/>
    <col min="13826" max="13826" width="9.7109375" style="92" customWidth="1"/>
    <col min="13827" max="13827" width="11.42578125" style="92" customWidth="1"/>
    <col min="13828" max="13828" width="3.28515625" style="92" customWidth="1"/>
    <col min="13829" max="13829" width="17.42578125" style="92" bestFit="1" customWidth="1"/>
    <col min="13830" max="13830" width="11.42578125" style="92" customWidth="1"/>
    <col min="13831" max="13831" width="22.5703125" style="92" bestFit="1" customWidth="1"/>
    <col min="13832" max="13832" width="9.5703125" style="92" bestFit="1" customWidth="1"/>
    <col min="13833" max="13834" width="9.28515625" style="92" customWidth="1"/>
    <col min="13835" max="14077" width="9.28515625" style="92" hidden="1"/>
    <col min="14078" max="14078" width="28.28515625" style="92" customWidth="1"/>
    <col min="14079" max="14079" width="3.5703125" style="92" customWidth="1"/>
    <col min="14080" max="14080" width="31.28515625" style="92" customWidth="1"/>
    <col min="14081" max="14081" width="11.28515625" style="92" customWidth="1"/>
    <col min="14082" max="14082" width="9.7109375" style="92" customWidth="1"/>
    <col min="14083" max="14083" width="11.42578125" style="92" customWidth="1"/>
    <col min="14084" max="14084" width="3.28515625" style="92" customWidth="1"/>
    <col min="14085" max="14085" width="17.42578125" style="92" bestFit="1" customWidth="1"/>
    <col min="14086" max="14086" width="11.42578125" style="92" customWidth="1"/>
    <col min="14087" max="14087" width="22.5703125" style="92" bestFit="1" customWidth="1"/>
    <col min="14088" max="14088" width="9.5703125" style="92" bestFit="1" customWidth="1"/>
    <col min="14089" max="14090" width="9.28515625" style="92" customWidth="1"/>
    <col min="14091" max="14333" width="9.28515625" style="92" hidden="1"/>
    <col min="14334" max="14334" width="28.28515625" style="92" customWidth="1"/>
    <col min="14335" max="14335" width="3.5703125" style="92" customWidth="1"/>
    <col min="14336" max="14336" width="31.28515625" style="92" customWidth="1"/>
    <col min="14337" max="14337" width="11.28515625" style="92" customWidth="1"/>
    <col min="14338" max="14338" width="9.7109375" style="92" customWidth="1"/>
    <col min="14339" max="14339" width="11.42578125" style="92" customWidth="1"/>
    <col min="14340" max="14340" width="3.28515625" style="92" customWidth="1"/>
    <col min="14341" max="14341" width="17.42578125" style="92" bestFit="1" customWidth="1"/>
    <col min="14342" max="14342" width="11.42578125" style="92" customWidth="1"/>
    <col min="14343" max="14343" width="22.5703125" style="92" bestFit="1" customWidth="1"/>
    <col min="14344" max="14344" width="9.5703125" style="92" bestFit="1" customWidth="1"/>
    <col min="14345" max="14346" width="9.28515625" style="92" customWidth="1"/>
    <col min="14347" max="14589" width="9.28515625" style="92" hidden="1"/>
    <col min="14590" max="14590" width="28.28515625" style="92" customWidth="1"/>
    <col min="14591" max="14591" width="3.5703125" style="92" customWidth="1"/>
    <col min="14592" max="14592" width="31.28515625" style="92" customWidth="1"/>
    <col min="14593" max="14593" width="11.28515625" style="92" customWidth="1"/>
    <col min="14594" max="14594" width="9.7109375" style="92" customWidth="1"/>
    <col min="14595" max="14595" width="11.42578125" style="92" customWidth="1"/>
    <col min="14596" max="14596" width="3.28515625" style="92" customWidth="1"/>
    <col min="14597" max="14597" width="17.42578125" style="92" bestFit="1" customWidth="1"/>
    <col min="14598" max="14598" width="11.42578125" style="92" customWidth="1"/>
    <col min="14599" max="14599" width="22.5703125" style="92" bestFit="1" customWidth="1"/>
    <col min="14600" max="14600" width="9.5703125" style="92" bestFit="1" customWidth="1"/>
    <col min="14601" max="14602" width="9.28515625" style="92" customWidth="1"/>
    <col min="14603" max="14845" width="9.28515625" style="92" hidden="1"/>
    <col min="14846" max="14846" width="28.28515625" style="92" customWidth="1"/>
    <col min="14847" max="14847" width="3.5703125" style="92" customWidth="1"/>
    <col min="14848" max="14848" width="31.28515625" style="92" customWidth="1"/>
    <col min="14849" max="14849" width="11.28515625" style="92" customWidth="1"/>
    <col min="14850" max="14850" width="9.7109375" style="92" customWidth="1"/>
    <col min="14851" max="14851" width="11.42578125" style="92" customWidth="1"/>
    <col min="14852" max="14852" width="3.28515625" style="92" customWidth="1"/>
    <col min="14853" max="14853" width="17.42578125" style="92" bestFit="1" customWidth="1"/>
    <col min="14854" max="14854" width="11.42578125" style="92" customWidth="1"/>
    <col min="14855" max="14855" width="22.5703125" style="92" bestFit="1" customWidth="1"/>
    <col min="14856" max="14856" width="9.5703125" style="92" bestFit="1" customWidth="1"/>
    <col min="14857" max="14858" width="9.28515625" style="92" customWidth="1"/>
    <col min="14859" max="15101" width="9.28515625" style="92" hidden="1"/>
    <col min="15102" max="15102" width="28.28515625" style="92" customWidth="1"/>
    <col min="15103" max="15103" width="3.5703125" style="92" customWidth="1"/>
    <col min="15104" max="15104" width="31.28515625" style="92" customWidth="1"/>
    <col min="15105" max="15105" width="11.28515625" style="92" customWidth="1"/>
    <col min="15106" max="15106" width="9.7109375" style="92" customWidth="1"/>
    <col min="15107" max="15107" width="11.42578125" style="92" customWidth="1"/>
    <col min="15108" max="15108" width="3.28515625" style="92" customWidth="1"/>
    <col min="15109" max="15109" width="17.42578125" style="92" bestFit="1" customWidth="1"/>
    <col min="15110" max="15110" width="11.42578125" style="92" customWidth="1"/>
    <col min="15111" max="15111" width="22.5703125" style="92" bestFit="1" customWidth="1"/>
    <col min="15112" max="15112" width="9.5703125" style="92" bestFit="1" customWidth="1"/>
    <col min="15113" max="15114" width="9.28515625" style="92" customWidth="1"/>
    <col min="15115" max="15357" width="9.28515625" style="92" hidden="1"/>
    <col min="15358" max="15358" width="28.28515625" style="92" customWidth="1"/>
    <col min="15359" max="15359" width="3.5703125" style="92" customWidth="1"/>
    <col min="15360" max="15360" width="31.28515625" style="92" customWidth="1"/>
    <col min="15361" max="15361" width="11.28515625" style="92" customWidth="1"/>
    <col min="15362" max="15362" width="9.7109375" style="92" customWidth="1"/>
    <col min="15363" max="15363" width="11.42578125" style="92" customWidth="1"/>
    <col min="15364" max="15364" width="3.28515625" style="92" customWidth="1"/>
    <col min="15365" max="15365" width="17.42578125" style="92" bestFit="1" customWidth="1"/>
    <col min="15366" max="15366" width="11.42578125" style="92" customWidth="1"/>
    <col min="15367" max="15367" width="22.5703125" style="92" bestFit="1" customWidth="1"/>
    <col min="15368" max="15368" width="9.5703125" style="92" bestFit="1" customWidth="1"/>
    <col min="15369" max="15370" width="9.28515625" style="92" customWidth="1"/>
    <col min="15371" max="15613" width="9.28515625" style="92" hidden="1"/>
    <col min="15614" max="15614" width="28.28515625" style="92" customWidth="1"/>
    <col min="15615" max="15615" width="3.5703125" style="92" customWidth="1"/>
    <col min="15616" max="15616" width="31.28515625" style="92" customWidth="1"/>
    <col min="15617" max="15617" width="11.28515625" style="92" customWidth="1"/>
    <col min="15618" max="15618" width="9.7109375" style="92" customWidth="1"/>
    <col min="15619" max="15619" width="11.42578125" style="92" customWidth="1"/>
    <col min="15620" max="15620" width="3.28515625" style="92" customWidth="1"/>
    <col min="15621" max="15621" width="17.42578125" style="92" bestFit="1" customWidth="1"/>
    <col min="15622" max="15622" width="11.42578125" style="92" customWidth="1"/>
    <col min="15623" max="15623" width="22.5703125" style="92" bestFit="1" customWidth="1"/>
    <col min="15624" max="15624" width="9.5703125" style="92" bestFit="1" customWidth="1"/>
    <col min="15625" max="15626" width="9.28515625" style="92" customWidth="1"/>
    <col min="15627" max="15869" width="9.28515625" style="92" hidden="1"/>
    <col min="15870" max="15870" width="28.28515625" style="92" customWidth="1"/>
    <col min="15871" max="15871" width="3.5703125" style="92" customWidth="1"/>
    <col min="15872" max="15872" width="31.28515625" style="92" customWidth="1"/>
    <col min="15873" max="15873" width="11.28515625" style="92" customWidth="1"/>
    <col min="15874" max="15874" width="9.7109375" style="92" customWidth="1"/>
    <col min="15875" max="15875" width="11.42578125" style="92" customWidth="1"/>
    <col min="15876" max="15876" width="3.28515625" style="92" customWidth="1"/>
    <col min="15877" max="15877" width="17.42578125" style="92" bestFit="1" customWidth="1"/>
    <col min="15878" max="15878" width="11.42578125" style="92" customWidth="1"/>
    <col min="15879" max="15879" width="22.5703125" style="92" bestFit="1" customWidth="1"/>
    <col min="15880" max="15880" width="9.5703125" style="92" bestFit="1" customWidth="1"/>
    <col min="15881" max="15882" width="9.28515625" style="92" customWidth="1"/>
    <col min="15883" max="16125" width="9.28515625" style="92" hidden="1"/>
    <col min="16126" max="16126" width="28.28515625" style="92" customWidth="1"/>
    <col min="16127" max="16127" width="3.5703125" style="92" customWidth="1"/>
    <col min="16128" max="16128" width="31.28515625" style="92" customWidth="1"/>
    <col min="16129" max="16129" width="11.28515625" style="92" customWidth="1"/>
    <col min="16130" max="16130" width="9.7109375" style="92" customWidth="1"/>
    <col min="16131" max="16131" width="11.42578125" style="92" customWidth="1"/>
    <col min="16132" max="16132" width="3.28515625" style="92" customWidth="1"/>
    <col min="16133" max="16133" width="17.42578125" style="92" bestFit="1" customWidth="1"/>
    <col min="16134" max="16134" width="11.42578125" style="92" customWidth="1"/>
    <col min="16135" max="16135" width="22.5703125" style="92" bestFit="1" customWidth="1"/>
    <col min="16136" max="16136" width="9.5703125" style="92" bestFit="1" customWidth="1"/>
    <col min="16137" max="16138" width="9.28515625" style="92" customWidth="1"/>
    <col min="16139" max="16142" width="0" style="92" hidden="1"/>
    <col min="16143" max="16384" width="9.28515625" style="92" hidden="1"/>
  </cols>
  <sheetData>
    <row r="1" spans="1:7" x14ac:dyDescent="0.25">
      <c r="B1" s="91"/>
      <c r="C1" s="91"/>
      <c r="D1" s="91"/>
      <c r="E1" s="91"/>
      <c r="F1" s="91"/>
      <c r="G1" s="91"/>
    </row>
    <row r="2" spans="1:7" s="91" customFormat="1" ht="15" customHeight="1" x14ac:dyDescent="0.25">
      <c r="A2" s="93"/>
      <c r="B2" s="523" t="s">
        <v>197</v>
      </c>
      <c r="C2" s="524"/>
      <c r="D2" s="524"/>
      <c r="E2" s="524"/>
      <c r="F2" s="524"/>
      <c r="G2" s="525"/>
    </row>
    <row r="3" spans="1:7" s="91" customFormat="1" x14ac:dyDescent="0.25">
      <c r="B3" s="205"/>
      <c r="C3" s="206"/>
      <c r="D3" s="206" t="s">
        <v>198</v>
      </c>
      <c r="E3" s="120" t="s">
        <v>250</v>
      </c>
      <c r="F3" s="206"/>
      <c r="G3" s="121"/>
    </row>
    <row r="4" spans="1:7" s="91" customFormat="1" x14ac:dyDescent="0.25">
      <c r="B4" s="205" t="s">
        <v>199</v>
      </c>
      <c r="C4" s="207" t="s">
        <v>200</v>
      </c>
      <c r="D4" s="206" t="s">
        <v>201</v>
      </c>
      <c r="E4" s="120" t="s">
        <v>198</v>
      </c>
      <c r="F4" s="206" t="s">
        <v>202</v>
      </c>
      <c r="G4" s="121" t="s">
        <v>251</v>
      </c>
    </row>
    <row r="5" spans="1:7" x14ac:dyDescent="0.25">
      <c r="B5" s="208"/>
      <c r="C5" s="209"/>
      <c r="D5" s="210"/>
      <c r="E5" s="122" t="s">
        <v>15</v>
      </c>
      <c r="F5" s="209"/>
      <c r="G5" s="123" t="s">
        <v>15</v>
      </c>
    </row>
    <row r="6" spans="1:7" x14ac:dyDescent="0.25">
      <c r="B6" s="211">
        <v>1</v>
      </c>
      <c r="C6" s="212" t="s">
        <v>589</v>
      </c>
      <c r="D6" s="2">
        <v>11495</v>
      </c>
      <c r="E6" s="511">
        <v>11494.842009165761</v>
      </c>
      <c r="F6" s="3">
        <v>2218692</v>
      </c>
      <c r="G6" s="4">
        <v>25503514007</v>
      </c>
    </row>
    <row r="7" spans="1:7" ht="15" customHeight="1" x14ac:dyDescent="0.25">
      <c r="B7" s="211">
        <v>2</v>
      </c>
      <c r="C7" s="212" t="s">
        <v>265</v>
      </c>
      <c r="D7" s="2">
        <v>27</v>
      </c>
      <c r="E7" s="511">
        <v>26.001415743793796</v>
      </c>
      <c r="F7" s="3">
        <v>934964367</v>
      </c>
      <c r="G7" s="4">
        <v>24310397212</v>
      </c>
    </row>
    <row r="8" spans="1:7" ht="15" customHeight="1" x14ac:dyDescent="0.25">
      <c r="B8" s="211">
        <v>3</v>
      </c>
      <c r="C8" s="212" t="s">
        <v>254</v>
      </c>
      <c r="D8" s="2">
        <v>135</v>
      </c>
      <c r="E8" s="511">
        <v>135.06458583788205</v>
      </c>
      <c r="F8" s="3">
        <v>54673023</v>
      </c>
      <c r="G8" s="4">
        <v>7384389208</v>
      </c>
    </row>
    <row r="9" spans="1:7" ht="15" customHeight="1" x14ac:dyDescent="0.25">
      <c r="B9" s="211">
        <v>4</v>
      </c>
      <c r="C9" s="212" t="s">
        <v>255</v>
      </c>
      <c r="D9" s="2">
        <v>915</v>
      </c>
      <c r="E9" s="511">
        <v>905.89129794657993</v>
      </c>
      <c r="F9" s="3">
        <v>6194446</v>
      </c>
      <c r="G9" s="4">
        <v>5611494727</v>
      </c>
    </row>
    <row r="10" spans="1:7" ht="15" customHeight="1" x14ac:dyDescent="0.25">
      <c r="B10" s="211">
        <v>5</v>
      </c>
      <c r="C10" s="212" t="s">
        <v>244</v>
      </c>
      <c r="D10" s="2">
        <v>2024</v>
      </c>
      <c r="E10" s="511">
        <v>2042.3893425030265</v>
      </c>
      <c r="F10" s="3">
        <v>2641746</v>
      </c>
      <c r="G10" s="4">
        <v>5395473876</v>
      </c>
    </row>
    <row r="11" spans="1:7" ht="15" customHeight="1" x14ac:dyDescent="0.25">
      <c r="B11" s="211">
        <v>6</v>
      </c>
      <c r="C11" s="212" t="s">
        <v>225</v>
      </c>
      <c r="D11" s="2">
        <v>350</v>
      </c>
      <c r="E11" s="511">
        <v>341.19545421474481</v>
      </c>
      <c r="F11" s="3">
        <v>15338912</v>
      </c>
      <c r="G11" s="4">
        <v>5233567047</v>
      </c>
    </row>
    <row r="12" spans="1:7" ht="15" customHeight="1" x14ac:dyDescent="0.25">
      <c r="B12" s="211">
        <v>7</v>
      </c>
      <c r="C12" s="212" t="s">
        <v>252</v>
      </c>
      <c r="D12" s="2">
        <v>130.5</v>
      </c>
      <c r="E12" s="511">
        <v>127.95628490349702</v>
      </c>
      <c r="F12" s="3">
        <v>38422905</v>
      </c>
      <c r="G12" s="4">
        <v>4916452179</v>
      </c>
    </row>
    <row r="13" spans="1:7" x14ac:dyDescent="0.25">
      <c r="B13" s="211">
        <v>8</v>
      </c>
      <c r="C13" s="212" t="s">
        <v>83</v>
      </c>
      <c r="D13" s="2">
        <v>42.75</v>
      </c>
      <c r="E13" s="511">
        <v>43.332870144083685</v>
      </c>
      <c r="F13" s="3">
        <v>88993142</v>
      </c>
      <c r="G13" s="4">
        <v>3856328266</v>
      </c>
    </row>
    <row r="14" spans="1:7" ht="15" customHeight="1" x14ac:dyDescent="0.25">
      <c r="B14" s="211">
        <v>9</v>
      </c>
      <c r="C14" s="212" t="s">
        <v>270</v>
      </c>
      <c r="D14" s="2">
        <v>970</v>
      </c>
      <c r="E14" s="511">
        <v>975.61194766633662</v>
      </c>
      <c r="F14" s="3">
        <v>3269559</v>
      </c>
      <c r="G14" s="4">
        <v>3189820824</v>
      </c>
    </row>
    <row r="15" spans="1:7" ht="15" customHeight="1" x14ac:dyDescent="0.25">
      <c r="B15" s="211">
        <v>10</v>
      </c>
      <c r="C15" s="212" t="s">
        <v>85</v>
      </c>
      <c r="D15" s="2">
        <v>34.1</v>
      </c>
      <c r="E15" s="511">
        <v>35.198130754049089</v>
      </c>
      <c r="F15" s="3">
        <v>68414432</v>
      </c>
      <c r="G15" s="4">
        <v>2408060123</v>
      </c>
    </row>
    <row r="16" spans="1:7" ht="15" customHeight="1" x14ac:dyDescent="0.25">
      <c r="B16" s="213"/>
      <c r="C16" s="214"/>
      <c r="D16" s="145"/>
      <c r="E16" s="146"/>
      <c r="F16" s="512">
        <v>1215131224</v>
      </c>
      <c r="G16" s="5">
        <v>87809497469</v>
      </c>
    </row>
    <row r="17" spans="3:6" ht="15" customHeight="1" x14ac:dyDescent="0.25"/>
    <row r="18" spans="3:6" ht="15" customHeight="1" x14ac:dyDescent="0.25">
      <c r="C18" s="513"/>
      <c r="D18" s="94"/>
      <c r="E18" s="514"/>
      <c r="F18" s="515"/>
    </row>
    <row r="19" spans="3:6" x14ac:dyDescent="0.25">
      <c r="C19" s="91"/>
      <c r="D19" s="91"/>
      <c r="E19" s="91"/>
      <c r="F19" s="91"/>
    </row>
    <row r="32" spans="3:6" x14ac:dyDescent="0.25">
      <c r="C32" s="91"/>
      <c r="D32" s="91"/>
      <c r="E32" s="91"/>
      <c r="F32" s="92" t="s">
        <v>258</v>
      </c>
    </row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3"/>
  <sheetViews>
    <sheetView showGridLines="0" zoomScaleNormal="100" workbookViewId="0">
      <selection activeCell="F44" sqref="F44"/>
    </sheetView>
  </sheetViews>
  <sheetFormatPr defaultColWidth="0" defaultRowHeight="15" x14ac:dyDescent="0.25"/>
  <cols>
    <col min="1" max="1" width="28.28515625" style="80" customWidth="1"/>
    <col min="2" max="2" width="3" style="152" customWidth="1"/>
    <col min="3" max="3" width="33.42578125" style="152" bestFit="1" customWidth="1"/>
    <col min="4" max="4" width="12.42578125" style="152" bestFit="1" customWidth="1"/>
    <col min="5" max="5" width="18" style="152" bestFit="1" customWidth="1"/>
    <col min="6" max="6" width="38.42578125" style="152" bestFit="1" customWidth="1"/>
    <col min="7" max="7" width="12.140625" style="152" bestFit="1" customWidth="1"/>
    <col min="8" max="8" width="22.28515625" style="152" bestFit="1" customWidth="1"/>
    <col min="9" max="9" width="1" style="152" customWidth="1"/>
    <col min="10" max="12" width="9.28515625" style="152" customWidth="1"/>
    <col min="13" max="256" width="9.28515625" style="80" hidden="1"/>
    <col min="257" max="257" width="28.28515625" style="80" customWidth="1"/>
    <col min="258" max="258" width="3" style="80" customWidth="1"/>
    <col min="259" max="259" width="32.5703125" style="80" bestFit="1" customWidth="1"/>
    <col min="260" max="261" width="11.5703125" style="80" customWidth="1"/>
    <col min="262" max="262" width="18.7109375" style="80" bestFit="1" customWidth="1"/>
    <col min="263" max="263" width="16.28515625" style="80" bestFit="1" customWidth="1"/>
    <col min="264" max="264" width="19.5703125" style="80" customWidth="1"/>
    <col min="265" max="265" width="1" style="80" customWidth="1"/>
    <col min="266" max="268" width="9.28515625" style="80" customWidth="1"/>
    <col min="269" max="512" width="9.28515625" style="80" hidden="1"/>
    <col min="513" max="513" width="28.28515625" style="80" customWidth="1"/>
    <col min="514" max="514" width="3" style="80" customWidth="1"/>
    <col min="515" max="515" width="32.5703125" style="80" bestFit="1" customWidth="1"/>
    <col min="516" max="517" width="11.5703125" style="80" customWidth="1"/>
    <col min="518" max="518" width="18.7109375" style="80" bestFit="1" customWidth="1"/>
    <col min="519" max="519" width="16.28515625" style="80" bestFit="1" customWidth="1"/>
    <col min="520" max="520" width="19.5703125" style="80" customWidth="1"/>
    <col min="521" max="521" width="1" style="80" customWidth="1"/>
    <col min="522" max="524" width="9.28515625" style="80" customWidth="1"/>
    <col min="525" max="768" width="9.28515625" style="80" hidden="1"/>
    <col min="769" max="769" width="28.28515625" style="80" customWidth="1"/>
    <col min="770" max="770" width="3" style="80" customWidth="1"/>
    <col min="771" max="771" width="32.5703125" style="80" bestFit="1" customWidth="1"/>
    <col min="772" max="773" width="11.5703125" style="80" customWidth="1"/>
    <col min="774" max="774" width="18.7109375" style="80" bestFit="1" customWidth="1"/>
    <col min="775" max="775" width="16.28515625" style="80" bestFit="1" customWidth="1"/>
    <col min="776" max="776" width="19.5703125" style="80" customWidth="1"/>
    <col min="777" max="777" width="1" style="80" customWidth="1"/>
    <col min="778" max="780" width="9.28515625" style="80" customWidth="1"/>
    <col min="781" max="1024" width="9.28515625" style="80" hidden="1"/>
    <col min="1025" max="1025" width="28.28515625" style="80" customWidth="1"/>
    <col min="1026" max="1026" width="3" style="80" customWidth="1"/>
    <col min="1027" max="1027" width="32.5703125" style="80" bestFit="1" customWidth="1"/>
    <col min="1028" max="1029" width="11.5703125" style="80" customWidth="1"/>
    <col min="1030" max="1030" width="18.7109375" style="80" bestFit="1" customWidth="1"/>
    <col min="1031" max="1031" width="16.28515625" style="80" bestFit="1" customWidth="1"/>
    <col min="1032" max="1032" width="19.5703125" style="80" customWidth="1"/>
    <col min="1033" max="1033" width="1" style="80" customWidth="1"/>
    <col min="1034" max="1036" width="9.28515625" style="80" customWidth="1"/>
    <col min="1037" max="1280" width="9.28515625" style="80" hidden="1"/>
    <col min="1281" max="1281" width="28.28515625" style="80" customWidth="1"/>
    <col min="1282" max="1282" width="3" style="80" customWidth="1"/>
    <col min="1283" max="1283" width="32.5703125" style="80" bestFit="1" customWidth="1"/>
    <col min="1284" max="1285" width="11.5703125" style="80" customWidth="1"/>
    <col min="1286" max="1286" width="18.7109375" style="80" bestFit="1" customWidth="1"/>
    <col min="1287" max="1287" width="16.28515625" style="80" bestFit="1" customWidth="1"/>
    <col min="1288" max="1288" width="19.5703125" style="80" customWidth="1"/>
    <col min="1289" max="1289" width="1" style="80" customWidth="1"/>
    <col min="1290" max="1292" width="9.28515625" style="80" customWidth="1"/>
    <col min="1293" max="1536" width="9.28515625" style="80" hidden="1"/>
    <col min="1537" max="1537" width="28.28515625" style="80" customWidth="1"/>
    <col min="1538" max="1538" width="3" style="80" customWidth="1"/>
    <col min="1539" max="1539" width="32.5703125" style="80" bestFit="1" customWidth="1"/>
    <col min="1540" max="1541" width="11.5703125" style="80" customWidth="1"/>
    <col min="1542" max="1542" width="18.7109375" style="80" bestFit="1" customWidth="1"/>
    <col min="1543" max="1543" width="16.28515625" style="80" bestFit="1" customWidth="1"/>
    <col min="1544" max="1544" width="19.5703125" style="80" customWidth="1"/>
    <col min="1545" max="1545" width="1" style="80" customWidth="1"/>
    <col min="1546" max="1548" width="9.28515625" style="80" customWidth="1"/>
    <col min="1549" max="1792" width="9.28515625" style="80" hidden="1"/>
    <col min="1793" max="1793" width="28.28515625" style="80" customWidth="1"/>
    <col min="1794" max="1794" width="3" style="80" customWidth="1"/>
    <col min="1795" max="1795" width="32.5703125" style="80" bestFit="1" customWidth="1"/>
    <col min="1796" max="1797" width="11.5703125" style="80" customWidth="1"/>
    <col min="1798" max="1798" width="18.7109375" style="80" bestFit="1" customWidth="1"/>
    <col min="1799" max="1799" width="16.28515625" style="80" bestFit="1" customWidth="1"/>
    <col min="1800" max="1800" width="19.5703125" style="80" customWidth="1"/>
    <col min="1801" max="1801" width="1" style="80" customWidth="1"/>
    <col min="1802" max="1804" width="9.28515625" style="80" customWidth="1"/>
    <col min="1805" max="2048" width="9.28515625" style="80" hidden="1"/>
    <col min="2049" max="2049" width="28.28515625" style="80" customWidth="1"/>
    <col min="2050" max="2050" width="3" style="80" customWidth="1"/>
    <col min="2051" max="2051" width="32.5703125" style="80" bestFit="1" customWidth="1"/>
    <col min="2052" max="2053" width="11.5703125" style="80" customWidth="1"/>
    <col min="2054" max="2054" width="18.7109375" style="80" bestFit="1" customWidth="1"/>
    <col min="2055" max="2055" width="16.28515625" style="80" bestFit="1" customWidth="1"/>
    <col min="2056" max="2056" width="19.5703125" style="80" customWidth="1"/>
    <col min="2057" max="2057" width="1" style="80" customWidth="1"/>
    <col min="2058" max="2060" width="9.28515625" style="80" customWidth="1"/>
    <col min="2061" max="2304" width="9.28515625" style="80" hidden="1"/>
    <col min="2305" max="2305" width="28.28515625" style="80" customWidth="1"/>
    <col min="2306" max="2306" width="3" style="80" customWidth="1"/>
    <col min="2307" max="2307" width="32.5703125" style="80" bestFit="1" customWidth="1"/>
    <col min="2308" max="2309" width="11.5703125" style="80" customWidth="1"/>
    <col min="2310" max="2310" width="18.7109375" style="80" bestFit="1" customWidth="1"/>
    <col min="2311" max="2311" width="16.28515625" style="80" bestFit="1" customWidth="1"/>
    <col min="2312" max="2312" width="19.5703125" style="80" customWidth="1"/>
    <col min="2313" max="2313" width="1" style="80" customWidth="1"/>
    <col min="2314" max="2316" width="9.28515625" style="80" customWidth="1"/>
    <col min="2317" max="2560" width="9.28515625" style="80" hidden="1"/>
    <col min="2561" max="2561" width="28.28515625" style="80" customWidth="1"/>
    <col min="2562" max="2562" width="3" style="80" customWidth="1"/>
    <col min="2563" max="2563" width="32.5703125" style="80" bestFit="1" customWidth="1"/>
    <col min="2564" max="2565" width="11.5703125" style="80" customWidth="1"/>
    <col min="2566" max="2566" width="18.7109375" style="80" bestFit="1" customWidth="1"/>
    <col min="2567" max="2567" width="16.28515625" style="80" bestFit="1" customWidth="1"/>
    <col min="2568" max="2568" width="19.5703125" style="80" customWidth="1"/>
    <col min="2569" max="2569" width="1" style="80" customWidth="1"/>
    <col min="2570" max="2572" width="9.28515625" style="80" customWidth="1"/>
    <col min="2573" max="2816" width="9.28515625" style="80" hidden="1"/>
    <col min="2817" max="2817" width="28.28515625" style="80" customWidth="1"/>
    <col min="2818" max="2818" width="3" style="80" customWidth="1"/>
    <col min="2819" max="2819" width="32.5703125" style="80" bestFit="1" customWidth="1"/>
    <col min="2820" max="2821" width="11.5703125" style="80" customWidth="1"/>
    <col min="2822" max="2822" width="18.7109375" style="80" bestFit="1" customWidth="1"/>
    <col min="2823" max="2823" width="16.28515625" style="80" bestFit="1" customWidth="1"/>
    <col min="2824" max="2824" width="19.5703125" style="80" customWidth="1"/>
    <col min="2825" max="2825" width="1" style="80" customWidth="1"/>
    <col min="2826" max="2828" width="9.28515625" style="80" customWidth="1"/>
    <col min="2829" max="3072" width="9.28515625" style="80" hidden="1"/>
    <col min="3073" max="3073" width="28.28515625" style="80" customWidth="1"/>
    <col min="3074" max="3074" width="3" style="80" customWidth="1"/>
    <col min="3075" max="3075" width="32.5703125" style="80" bestFit="1" customWidth="1"/>
    <col min="3076" max="3077" width="11.5703125" style="80" customWidth="1"/>
    <col min="3078" max="3078" width="18.7109375" style="80" bestFit="1" customWidth="1"/>
    <col min="3079" max="3079" width="16.28515625" style="80" bestFit="1" customWidth="1"/>
    <col min="3080" max="3080" width="19.5703125" style="80" customWidth="1"/>
    <col min="3081" max="3081" width="1" style="80" customWidth="1"/>
    <col min="3082" max="3084" width="9.28515625" style="80" customWidth="1"/>
    <col min="3085" max="3328" width="9.28515625" style="80" hidden="1"/>
    <col min="3329" max="3329" width="28.28515625" style="80" customWidth="1"/>
    <col min="3330" max="3330" width="3" style="80" customWidth="1"/>
    <col min="3331" max="3331" width="32.5703125" style="80" bestFit="1" customWidth="1"/>
    <col min="3332" max="3333" width="11.5703125" style="80" customWidth="1"/>
    <col min="3334" max="3334" width="18.7109375" style="80" bestFit="1" customWidth="1"/>
    <col min="3335" max="3335" width="16.28515625" style="80" bestFit="1" customWidth="1"/>
    <col min="3336" max="3336" width="19.5703125" style="80" customWidth="1"/>
    <col min="3337" max="3337" width="1" style="80" customWidth="1"/>
    <col min="3338" max="3340" width="9.28515625" style="80" customWidth="1"/>
    <col min="3341" max="3584" width="9.28515625" style="80" hidden="1"/>
    <col min="3585" max="3585" width="28.28515625" style="80" customWidth="1"/>
    <col min="3586" max="3586" width="3" style="80" customWidth="1"/>
    <col min="3587" max="3587" width="32.5703125" style="80" bestFit="1" customWidth="1"/>
    <col min="3588" max="3589" width="11.5703125" style="80" customWidth="1"/>
    <col min="3590" max="3590" width="18.7109375" style="80" bestFit="1" customWidth="1"/>
    <col min="3591" max="3591" width="16.28515625" style="80" bestFit="1" customWidth="1"/>
    <col min="3592" max="3592" width="19.5703125" style="80" customWidth="1"/>
    <col min="3593" max="3593" width="1" style="80" customWidth="1"/>
    <col min="3594" max="3596" width="9.28515625" style="80" customWidth="1"/>
    <col min="3597" max="3840" width="9.28515625" style="80" hidden="1"/>
    <col min="3841" max="3841" width="28.28515625" style="80" customWidth="1"/>
    <col min="3842" max="3842" width="3" style="80" customWidth="1"/>
    <col min="3843" max="3843" width="32.5703125" style="80" bestFit="1" customWidth="1"/>
    <col min="3844" max="3845" width="11.5703125" style="80" customWidth="1"/>
    <col min="3846" max="3846" width="18.7109375" style="80" bestFit="1" customWidth="1"/>
    <col min="3847" max="3847" width="16.28515625" style="80" bestFit="1" customWidth="1"/>
    <col min="3848" max="3848" width="19.5703125" style="80" customWidth="1"/>
    <col min="3849" max="3849" width="1" style="80" customWidth="1"/>
    <col min="3850" max="3852" width="9.28515625" style="80" customWidth="1"/>
    <col min="3853" max="4096" width="9.28515625" style="80" hidden="1"/>
    <col min="4097" max="4097" width="28.28515625" style="80" customWidth="1"/>
    <col min="4098" max="4098" width="3" style="80" customWidth="1"/>
    <col min="4099" max="4099" width="32.5703125" style="80" bestFit="1" customWidth="1"/>
    <col min="4100" max="4101" width="11.5703125" style="80" customWidth="1"/>
    <col min="4102" max="4102" width="18.7109375" style="80" bestFit="1" customWidth="1"/>
    <col min="4103" max="4103" width="16.28515625" style="80" bestFit="1" customWidth="1"/>
    <col min="4104" max="4104" width="19.5703125" style="80" customWidth="1"/>
    <col min="4105" max="4105" width="1" style="80" customWidth="1"/>
    <col min="4106" max="4108" width="9.28515625" style="80" customWidth="1"/>
    <col min="4109" max="4352" width="9.28515625" style="80" hidden="1"/>
    <col min="4353" max="4353" width="28.28515625" style="80" customWidth="1"/>
    <col min="4354" max="4354" width="3" style="80" customWidth="1"/>
    <col min="4355" max="4355" width="32.5703125" style="80" bestFit="1" customWidth="1"/>
    <col min="4356" max="4357" width="11.5703125" style="80" customWidth="1"/>
    <col min="4358" max="4358" width="18.7109375" style="80" bestFit="1" customWidth="1"/>
    <col min="4359" max="4359" width="16.28515625" style="80" bestFit="1" customWidth="1"/>
    <col min="4360" max="4360" width="19.5703125" style="80" customWidth="1"/>
    <col min="4361" max="4361" width="1" style="80" customWidth="1"/>
    <col min="4362" max="4364" width="9.28515625" style="80" customWidth="1"/>
    <col min="4365" max="4608" width="9.28515625" style="80" hidden="1"/>
    <col min="4609" max="4609" width="28.28515625" style="80" customWidth="1"/>
    <col min="4610" max="4610" width="3" style="80" customWidth="1"/>
    <col min="4611" max="4611" width="32.5703125" style="80" bestFit="1" customWidth="1"/>
    <col min="4612" max="4613" width="11.5703125" style="80" customWidth="1"/>
    <col min="4614" max="4614" width="18.7109375" style="80" bestFit="1" customWidth="1"/>
    <col min="4615" max="4615" width="16.28515625" style="80" bestFit="1" customWidth="1"/>
    <col min="4616" max="4616" width="19.5703125" style="80" customWidth="1"/>
    <col min="4617" max="4617" width="1" style="80" customWidth="1"/>
    <col min="4618" max="4620" width="9.28515625" style="80" customWidth="1"/>
    <col min="4621" max="4864" width="9.28515625" style="80" hidden="1"/>
    <col min="4865" max="4865" width="28.28515625" style="80" customWidth="1"/>
    <col min="4866" max="4866" width="3" style="80" customWidth="1"/>
    <col min="4867" max="4867" width="32.5703125" style="80" bestFit="1" customWidth="1"/>
    <col min="4868" max="4869" width="11.5703125" style="80" customWidth="1"/>
    <col min="4870" max="4870" width="18.7109375" style="80" bestFit="1" customWidth="1"/>
    <col min="4871" max="4871" width="16.28515625" style="80" bestFit="1" customWidth="1"/>
    <col min="4872" max="4872" width="19.5703125" style="80" customWidth="1"/>
    <col min="4873" max="4873" width="1" style="80" customWidth="1"/>
    <col min="4874" max="4876" width="9.28515625" style="80" customWidth="1"/>
    <col min="4877" max="5120" width="9.28515625" style="80" hidden="1"/>
    <col min="5121" max="5121" width="28.28515625" style="80" customWidth="1"/>
    <col min="5122" max="5122" width="3" style="80" customWidth="1"/>
    <col min="5123" max="5123" width="32.5703125" style="80" bestFit="1" customWidth="1"/>
    <col min="5124" max="5125" width="11.5703125" style="80" customWidth="1"/>
    <col min="5126" max="5126" width="18.7109375" style="80" bestFit="1" customWidth="1"/>
    <col min="5127" max="5127" width="16.28515625" style="80" bestFit="1" customWidth="1"/>
    <col min="5128" max="5128" width="19.5703125" style="80" customWidth="1"/>
    <col min="5129" max="5129" width="1" style="80" customWidth="1"/>
    <col min="5130" max="5132" width="9.28515625" style="80" customWidth="1"/>
    <col min="5133" max="5376" width="9.28515625" style="80" hidden="1"/>
    <col min="5377" max="5377" width="28.28515625" style="80" customWidth="1"/>
    <col min="5378" max="5378" width="3" style="80" customWidth="1"/>
    <col min="5379" max="5379" width="32.5703125" style="80" bestFit="1" customWidth="1"/>
    <col min="5380" max="5381" width="11.5703125" style="80" customWidth="1"/>
    <col min="5382" max="5382" width="18.7109375" style="80" bestFit="1" customWidth="1"/>
    <col min="5383" max="5383" width="16.28515625" style="80" bestFit="1" customWidth="1"/>
    <col min="5384" max="5384" width="19.5703125" style="80" customWidth="1"/>
    <col min="5385" max="5385" width="1" style="80" customWidth="1"/>
    <col min="5386" max="5388" width="9.28515625" style="80" customWidth="1"/>
    <col min="5389" max="5632" width="9.28515625" style="80" hidden="1"/>
    <col min="5633" max="5633" width="28.28515625" style="80" customWidth="1"/>
    <col min="5634" max="5634" width="3" style="80" customWidth="1"/>
    <col min="5635" max="5635" width="32.5703125" style="80" bestFit="1" customWidth="1"/>
    <col min="5636" max="5637" width="11.5703125" style="80" customWidth="1"/>
    <col min="5638" max="5638" width="18.7109375" style="80" bestFit="1" customWidth="1"/>
    <col min="5639" max="5639" width="16.28515625" style="80" bestFit="1" customWidth="1"/>
    <col min="5640" max="5640" width="19.5703125" style="80" customWidth="1"/>
    <col min="5641" max="5641" width="1" style="80" customWidth="1"/>
    <col min="5642" max="5644" width="9.28515625" style="80" customWidth="1"/>
    <col min="5645" max="5888" width="9.28515625" style="80" hidden="1"/>
    <col min="5889" max="5889" width="28.28515625" style="80" customWidth="1"/>
    <col min="5890" max="5890" width="3" style="80" customWidth="1"/>
    <col min="5891" max="5891" width="32.5703125" style="80" bestFit="1" customWidth="1"/>
    <col min="5892" max="5893" width="11.5703125" style="80" customWidth="1"/>
    <col min="5894" max="5894" width="18.7109375" style="80" bestFit="1" customWidth="1"/>
    <col min="5895" max="5895" width="16.28515625" style="80" bestFit="1" customWidth="1"/>
    <col min="5896" max="5896" width="19.5703125" style="80" customWidth="1"/>
    <col min="5897" max="5897" width="1" style="80" customWidth="1"/>
    <col min="5898" max="5900" width="9.28515625" style="80" customWidth="1"/>
    <col min="5901" max="6144" width="9.28515625" style="80" hidden="1"/>
    <col min="6145" max="6145" width="28.28515625" style="80" customWidth="1"/>
    <col min="6146" max="6146" width="3" style="80" customWidth="1"/>
    <col min="6147" max="6147" width="32.5703125" style="80" bestFit="1" customWidth="1"/>
    <col min="6148" max="6149" width="11.5703125" style="80" customWidth="1"/>
    <col min="6150" max="6150" width="18.7109375" style="80" bestFit="1" customWidth="1"/>
    <col min="6151" max="6151" width="16.28515625" style="80" bestFit="1" customWidth="1"/>
    <col min="6152" max="6152" width="19.5703125" style="80" customWidth="1"/>
    <col min="6153" max="6153" width="1" style="80" customWidth="1"/>
    <col min="6154" max="6156" width="9.28515625" style="80" customWidth="1"/>
    <col min="6157" max="6400" width="9.28515625" style="80" hidden="1"/>
    <col min="6401" max="6401" width="28.28515625" style="80" customWidth="1"/>
    <col min="6402" max="6402" width="3" style="80" customWidth="1"/>
    <col min="6403" max="6403" width="32.5703125" style="80" bestFit="1" customWidth="1"/>
    <col min="6404" max="6405" width="11.5703125" style="80" customWidth="1"/>
    <col min="6406" max="6406" width="18.7109375" style="80" bestFit="1" customWidth="1"/>
    <col min="6407" max="6407" width="16.28515625" style="80" bestFit="1" customWidth="1"/>
    <col min="6408" max="6408" width="19.5703125" style="80" customWidth="1"/>
    <col min="6409" max="6409" width="1" style="80" customWidth="1"/>
    <col min="6410" max="6412" width="9.28515625" style="80" customWidth="1"/>
    <col min="6413" max="6656" width="9.28515625" style="80" hidden="1"/>
    <col min="6657" max="6657" width="28.28515625" style="80" customWidth="1"/>
    <col min="6658" max="6658" width="3" style="80" customWidth="1"/>
    <col min="6659" max="6659" width="32.5703125" style="80" bestFit="1" customWidth="1"/>
    <col min="6660" max="6661" width="11.5703125" style="80" customWidth="1"/>
    <col min="6662" max="6662" width="18.7109375" style="80" bestFit="1" customWidth="1"/>
    <col min="6663" max="6663" width="16.28515625" style="80" bestFit="1" customWidth="1"/>
    <col min="6664" max="6664" width="19.5703125" style="80" customWidth="1"/>
    <col min="6665" max="6665" width="1" style="80" customWidth="1"/>
    <col min="6666" max="6668" width="9.28515625" style="80" customWidth="1"/>
    <col min="6669" max="6912" width="9.28515625" style="80" hidden="1"/>
    <col min="6913" max="6913" width="28.28515625" style="80" customWidth="1"/>
    <col min="6914" max="6914" width="3" style="80" customWidth="1"/>
    <col min="6915" max="6915" width="32.5703125" style="80" bestFit="1" customWidth="1"/>
    <col min="6916" max="6917" width="11.5703125" style="80" customWidth="1"/>
    <col min="6918" max="6918" width="18.7109375" style="80" bestFit="1" customWidth="1"/>
    <col min="6919" max="6919" width="16.28515625" style="80" bestFit="1" customWidth="1"/>
    <col min="6920" max="6920" width="19.5703125" style="80" customWidth="1"/>
    <col min="6921" max="6921" width="1" style="80" customWidth="1"/>
    <col min="6922" max="6924" width="9.28515625" style="80" customWidth="1"/>
    <col min="6925" max="7168" width="9.28515625" style="80" hidden="1"/>
    <col min="7169" max="7169" width="28.28515625" style="80" customWidth="1"/>
    <col min="7170" max="7170" width="3" style="80" customWidth="1"/>
    <col min="7171" max="7171" width="32.5703125" style="80" bestFit="1" customWidth="1"/>
    <col min="7172" max="7173" width="11.5703125" style="80" customWidth="1"/>
    <col min="7174" max="7174" width="18.7109375" style="80" bestFit="1" customWidth="1"/>
    <col min="7175" max="7175" width="16.28515625" style="80" bestFit="1" customWidth="1"/>
    <col min="7176" max="7176" width="19.5703125" style="80" customWidth="1"/>
    <col min="7177" max="7177" width="1" style="80" customWidth="1"/>
    <col min="7178" max="7180" width="9.28515625" style="80" customWidth="1"/>
    <col min="7181" max="7424" width="9.28515625" style="80" hidden="1"/>
    <col min="7425" max="7425" width="28.28515625" style="80" customWidth="1"/>
    <col min="7426" max="7426" width="3" style="80" customWidth="1"/>
    <col min="7427" max="7427" width="32.5703125" style="80" bestFit="1" customWidth="1"/>
    <col min="7428" max="7429" width="11.5703125" style="80" customWidth="1"/>
    <col min="7430" max="7430" width="18.7109375" style="80" bestFit="1" customWidth="1"/>
    <col min="7431" max="7431" width="16.28515625" style="80" bestFit="1" customWidth="1"/>
    <col min="7432" max="7432" width="19.5703125" style="80" customWidth="1"/>
    <col min="7433" max="7433" width="1" style="80" customWidth="1"/>
    <col min="7434" max="7436" width="9.28515625" style="80" customWidth="1"/>
    <col min="7437" max="7680" width="9.28515625" style="80" hidden="1"/>
    <col min="7681" max="7681" width="28.28515625" style="80" customWidth="1"/>
    <col min="7682" max="7682" width="3" style="80" customWidth="1"/>
    <col min="7683" max="7683" width="32.5703125" style="80" bestFit="1" customWidth="1"/>
    <col min="7684" max="7685" width="11.5703125" style="80" customWidth="1"/>
    <col min="7686" max="7686" width="18.7109375" style="80" bestFit="1" customWidth="1"/>
    <col min="7687" max="7687" width="16.28515625" style="80" bestFit="1" customWidth="1"/>
    <col min="7688" max="7688" width="19.5703125" style="80" customWidth="1"/>
    <col min="7689" max="7689" width="1" style="80" customWidth="1"/>
    <col min="7690" max="7692" width="9.28515625" style="80" customWidth="1"/>
    <col min="7693" max="7936" width="9.28515625" style="80" hidden="1"/>
    <col min="7937" max="7937" width="28.28515625" style="80" customWidth="1"/>
    <col min="7938" max="7938" width="3" style="80" customWidth="1"/>
    <col min="7939" max="7939" width="32.5703125" style="80" bestFit="1" customWidth="1"/>
    <col min="7940" max="7941" width="11.5703125" style="80" customWidth="1"/>
    <col min="7942" max="7942" width="18.7109375" style="80" bestFit="1" customWidth="1"/>
    <col min="7943" max="7943" width="16.28515625" style="80" bestFit="1" customWidth="1"/>
    <col min="7944" max="7944" width="19.5703125" style="80" customWidth="1"/>
    <col min="7945" max="7945" width="1" style="80" customWidth="1"/>
    <col min="7946" max="7948" width="9.28515625" style="80" customWidth="1"/>
    <col min="7949" max="8192" width="9.28515625" style="80" hidden="1"/>
    <col min="8193" max="8193" width="28.28515625" style="80" customWidth="1"/>
    <col min="8194" max="8194" width="3" style="80" customWidth="1"/>
    <col min="8195" max="8195" width="32.5703125" style="80" bestFit="1" customWidth="1"/>
    <col min="8196" max="8197" width="11.5703125" style="80" customWidth="1"/>
    <col min="8198" max="8198" width="18.7109375" style="80" bestFit="1" customWidth="1"/>
    <col min="8199" max="8199" width="16.28515625" style="80" bestFit="1" customWidth="1"/>
    <col min="8200" max="8200" width="19.5703125" style="80" customWidth="1"/>
    <col min="8201" max="8201" width="1" style="80" customWidth="1"/>
    <col min="8202" max="8204" width="9.28515625" style="80" customWidth="1"/>
    <col min="8205" max="8448" width="9.28515625" style="80" hidden="1"/>
    <col min="8449" max="8449" width="28.28515625" style="80" customWidth="1"/>
    <col min="8450" max="8450" width="3" style="80" customWidth="1"/>
    <col min="8451" max="8451" width="32.5703125" style="80" bestFit="1" customWidth="1"/>
    <col min="8452" max="8453" width="11.5703125" style="80" customWidth="1"/>
    <col min="8454" max="8454" width="18.7109375" style="80" bestFit="1" customWidth="1"/>
    <col min="8455" max="8455" width="16.28515625" style="80" bestFit="1" customWidth="1"/>
    <col min="8456" max="8456" width="19.5703125" style="80" customWidth="1"/>
    <col min="8457" max="8457" width="1" style="80" customWidth="1"/>
    <col min="8458" max="8460" width="9.28515625" style="80" customWidth="1"/>
    <col min="8461" max="8704" width="9.28515625" style="80" hidden="1"/>
    <col min="8705" max="8705" width="28.28515625" style="80" customWidth="1"/>
    <col min="8706" max="8706" width="3" style="80" customWidth="1"/>
    <col min="8707" max="8707" width="32.5703125" style="80" bestFit="1" customWidth="1"/>
    <col min="8708" max="8709" width="11.5703125" style="80" customWidth="1"/>
    <col min="8710" max="8710" width="18.7109375" style="80" bestFit="1" customWidth="1"/>
    <col min="8711" max="8711" width="16.28515625" style="80" bestFit="1" customWidth="1"/>
    <col min="8712" max="8712" width="19.5703125" style="80" customWidth="1"/>
    <col min="8713" max="8713" width="1" style="80" customWidth="1"/>
    <col min="8714" max="8716" width="9.28515625" style="80" customWidth="1"/>
    <col min="8717" max="8960" width="9.28515625" style="80" hidden="1"/>
    <col min="8961" max="8961" width="28.28515625" style="80" customWidth="1"/>
    <col min="8962" max="8962" width="3" style="80" customWidth="1"/>
    <col min="8963" max="8963" width="32.5703125" style="80" bestFit="1" customWidth="1"/>
    <col min="8964" max="8965" width="11.5703125" style="80" customWidth="1"/>
    <col min="8966" max="8966" width="18.7109375" style="80" bestFit="1" customWidth="1"/>
    <col min="8967" max="8967" width="16.28515625" style="80" bestFit="1" customWidth="1"/>
    <col min="8968" max="8968" width="19.5703125" style="80" customWidth="1"/>
    <col min="8969" max="8969" width="1" style="80" customWidth="1"/>
    <col min="8970" max="8972" width="9.28515625" style="80" customWidth="1"/>
    <col min="8973" max="9216" width="9.28515625" style="80" hidden="1"/>
    <col min="9217" max="9217" width="28.28515625" style="80" customWidth="1"/>
    <col min="9218" max="9218" width="3" style="80" customWidth="1"/>
    <col min="9219" max="9219" width="32.5703125" style="80" bestFit="1" customWidth="1"/>
    <col min="9220" max="9221" width="11.5703125" style="80" customWidth="1"/>
    <col min="9222" max="9222" width="18.7109375" style="80" bestFit="1" customWidth="1"/>
    <col min="9223" max="9223" width="16.28515625" style="80" bestFit="1" customWidth="1"/>
    <col min="9224" max="9224" width="19.5703125" style="80" customWidth="1"/>
    <col min="9225" max="9225" width="1" style="80" customWidth="1"/>
    <col min="9226" max="9228" width="9.28515625" style="80" customWidth="1"/>
    <col min="9229" max="9472" width="9.28515625" style="80" hidden="1"/>
    <col min="9473" max="9473" width="28.28515625" style="80" customWidth="1"/>
    <col min="9474" max="9474" width="3" style="80" customWidth="1"/>
    <col min="9475" max="9475" width="32.5703125" style="80" bestFit="1" customWidth="1"/>
    <col min="9476" max="9477" width="11.5703125" style="80" customWidth="1"/>
    <col min="9478" max="9478" width="18.7109375" style="80" bestFit="1" customWidth="1"/>
    <col min="9479" max="9479" width="16.28515625" style="80" bestFit="1" customWidth="1"/>
    <col min="9480" max="9480" width="19.5703125" style="80" customWidth="1"/>
    <col min="9481" max="9481" width="1" style="80" customWidth="1"/>
    <col min="9482" max="9484" width="9.28515625" style="80" customWidth="1"/>
    <col min="9485" max="9728" width="9.28515625" style="80" hidden="1"/>
    <col min="9729" max="9729" width="28.28515625" style="80" customWidth="1"/>
    <col min="9730" max="9730" width="3" style="80" customWidth="1"/>
    <col min="9731" max="9731" width="32.5703125" style="80" bestFit="1" customWidth="1"/>
    <col min="9732" max="9733" width="11.5703125" style="80" customWidth="1"/>
    <col min="9734" max="9734" width="18.7109375" style="80" bestFit="1" customWidth="1"/>
    <col min="9735" max="9735" width="16.28515625" style="80" bestFit="1" customWidth="1"/>
    <col min="9736" max="9736" width="19.5703125" style="80" customWidth="1"/>
    <col min="9737" max="9737" width="1" style="80" customWidth="1"/>
    <col min="9738" max="9740" width="9.28515625" style="80" customWidth="1"/>
    <col min="9741" max="9984" width="9.28515625" style="80" hidden="1"/>
    <col min="9985" max="9985" width="28.28515625" style="80" customWidth="1"/>
    <col min="9986" max="9986" width="3" style="80" customWidth="1"/>
    <col min="9987" max="9987" width="32.5703125" style="80" bestFit="1" customWidth="1"/>
    <col min="9988" max="9989" width="11.5703125" style="80" customWidth="1"/>
    <col min="9990" max="9990" width="18.7109375" style="80" bestFit="1" customWidth="1"/>
    <col min="9991" max="9991" width="16.28515625" style="80" bestFit="1" customWidth="1"/>
    <col min="9992" max="9992" width="19.5703125" style="80" customWidth="1"/>
    <col min="9993" max="9993" width="1" style="80" customWidth="1"/>
    <col min="9994" max="9996" width="9.28515625" style="80" customWidth="1"/>
    <col min="9997" max="10240" width="9.28515625" style="80" hidden="1"/>
    <col min="10241" max="10241" width="28.28515625" style="80" customWidth="1"/>
    <col min="10242" max="10242" width="3" style="80" customWidth="1"/>
    <col min="10243" max="10243" width="32.5703125" style="80" bestFit="1" customWidth="1"/>
    <col min="10244" max="10245" width="11.5703125" style="80" customWidth="1"/>
    <col min="10246" max="10246" width="18.7109375" style="80" bestFit="1" customWidth="1"/>
    <col min="10247" max="10247" width="16.28515625" style="80" bestFit="1" customWidth="1"/>
    <col min="10248" max="10248" width="19.5703125" style="80" customWidth="1"/>
    <col min="10249" max="10249" width="1" style="80" customWidth="1"/>
    <col min="10250" max="10252" width="9.28515625" style="80" customWidth="1"/>
    <col min="10253" max="10496" width="9.28515625" style="80" hidden="1"/>
    <col min="10497" max="10497" width="28.28515625" style="80" customWidth="1"/>
    <col min="10498" max="10498" width="3" style="80" customWidth="1"/>
    <col min="10499" max="10499" width="32.5703125" style="80" bestFit="1" customWidth="1"/>
    <col min="10500" max="10501" width="11.5703125" style="80" customWidth="1"/>
    <col min="10502" max="10502" width="18.7109375" style="80" bestFit="1" customWidth="1"/>
    <col min="10503" max="10503" width="16.28515625" style="80" bestFit="1" customWidth="1"/>
    <col min="10504" max="10504" width="19.5703125" style="80" customWidth="1"/>
    <col min="10505" max="10505" width="1" style="80" customWidth="1"/>
    <col min="10506" max="10508" width="9.28515625" style="80" customWidth="1"/>
    <col min="10509" max="10752" width="9.28515625" style="80" hidden="1"/>
    <col min="10753" max="10753" width="28.28515625" style="80" customWidth="1"/>
    <col min="10754" max="10754" width="3" style="80" customWidth="1"/>
    <col min="10755" max="10755" width="32.5703125" style="80" bestFit="1" customWidth="1"/>
    <col min="10756" max="10757" width="11.5703125" style="80" customWidth="1"/>
    <col min="10758" max="10758" width="18.7109375" style="80" bestFit="1" customWidth="1"/>
    <col min="10759" max="10759" width="16.28515625" style="80" bestFit="1" customWidth="1"/>
    <col min="10760" max="10760" width="19.5703125" style="80" customWidth="1"/>
    <col min="10761" max="10761" width="1" style="80" customWidth="1"/>
    <col min="10762" max="10764" width="9.28515625" style="80" customWidth="1"/>
    <col min="10765" max="11008" width="9.28515625" style="80" hidden="1"/>
    <col min="11009" max="11009" width="28.28515625" style="80" customWidth="1"/>
    <col min="11010" max="11010" width="3" style="80" customWidth="1"/>
    <col min="11011" max="11011" width="32.5703125" style="80" bestFit="1" customWidth="1"/>
    <col min="11012" max="11013" width="11.5703125" style="80" customWidth="1"/>
    <col min="11014" max="11014" width="18.7109375" style="80" bestFit="1" customWidth="1"/>
    <col min="11015" max="11015" width="16.28515625" style="80" bestFit="1" customWidth="1"/>
    <col min="11016" max="11016" width="19.5703125" style="80" customWidth="1"/>
    <col min="11017" max="11017" width="1" style="80" customWidth="1"/>
    <col min="11018" max="11020" width="9.28515625" style="80" customWidth="1"/>
    <col min="11021" max="11264" width="9.28515625" style="80" hidden="1"/>
    <col min="11265" max="11265" width="28.28515625" style="80" customWidth="1"/>
    <col min="11266" max="11266" width="3" style="80" customWidth="1"/>
    <col min="11267" max="11267" width="32.5703125" style="80" bestFit="1" customWidth="1"/>
    <col min="11268" max="11269" width="11.5703125" style="80" customWidth="1"/>
    <col min="11270" max="11270" width="18.7109375" style="80" bestFit="1" customWidth="1"/>
    <col min="11271" max="11271" width="16.28515625" style="80" bestFit="1" customWidth="1"/>
    <col min="11272" max="11272" width="19.5703125" style="80" customWidth="1"/>
    <col min="11273" max="11273" width="1" style="80" customWidth="1"/>
    <col min="11274" max="11276" width="9.28515625" style="80" customWidth="1"/>
    <col min="11277" max="11520" width="9.28515625" style="80" hidden="1"/>
    <col min="11521" max="11521" width="28.28515625" style="80" customWidth="1"/>
    <col min="11522" max="11522" width="3" style="80" customWidth="1"/>
    <col min="11523" max="11523" width="32.5703125" style="80" bestFit="1" customWidth="1"/>
    <col min="11524" max="11525" width="11.5703125" style="80" customWidth="1"/>
    <col min="11526" max="11526" width="18.7109375" style="80" bestFit="1" customWidth="1"/>
    <col min="11527" max="11527" width="16.28515625" style="80" bestFit="1" customWidth="1"/>
    <col min="11528" max="11528" width="19.5703125" style="80" customWidth="1"/>
    <col min="11529" max="11529" width="1" style="80" customWidth="1"/>
    <col min="11530" max="11532" width="9.28515625" style="80" customWidth="1"/>
    <col min="11533" max="11776" width="9.28515625" style="80" hidden="1"/>
    <col min="11777" max="11777" width="28.28515625" style="80" customWidth="1"/>
    <col min="11778" max="11778" width="3" style="80" customWidth="1"/>
    <col min="11779" max="11779" width="32.5703125" style="80" bestFit="1" customWidth="1"/>
    <col min="11780" max="11781" width="11.5703125" style="80" customWidth="1"/>
    <col min="11782" max="11782" width="18.7109375" style="80" bestFit="1" customWidth="1"/>
    <col min="11783" max="11783" width="16.28515625" style="80" bestFit="1" customWidth="1"/>
    <col min="11784" max="11784" width="19.5703125" style="80" customWidth="1"/>
    <col min="11785" max="11785" width="1" style="80" customWidth="1"/>
    <col min="11786" max="11788" width="9.28515625" style="80" customWidth="1"/>
    <col min="11789" max="12032" width="9.28515625" style="80" hidden="1"/>
    <col min="12033" max="12033" width="28.28515625" style="80" customWidth="1"/>
    <col min="12034" max="12034" width="3" style="80" customWidth="1"/>
    <col min="12035" max="12035" width="32.5703125" style="80" bestFit="1" customWidth="1"/>
    <col min="12036" max="12037" width="11.5703125" style="80" customWidth="1"/>
    <col min="12038" max="12038" width="18.7109375" style="80" bestFit="1" customWidth="1"/>
    <col min="12039" max="12039" width="16.28515625" style="80" bestFit="1" customWidth="1"/>
    <col min="12040" max="12040" width="19.5703125" style="80" customWidth="1"/>
    <col min="12041" max="12041" width="1" style="80" customWidth="1"/>
    <col min="12042" max="12044" width="9.28515625" style="80" customWidth="1"/>
    <col min="12045" max="12288" width="9.28515625" style="80" hidden="1"/>
    <col min="12289" max="12289" width="28.28515625" style="80" customWidth="1"/>
    <col min="12290" max="12290" width="3" style="80" customWidth="1"/>
    <col min="12291" max="12291" width="32.5703125" style="80" bestFit="1" customWidth="1"/>
    <col min="12292" max="12293" width="11.5703125" style="80" customWidth="1"/>
    <col min="12294" max="12294" width="18.7109375" style="80" bestFit="1" customWidth="1"/>
    <col min="12295" max="12295" width="16.28515625" style="80" bestFit="1" customWidth="1"/>
    <col min="12296" max="12296" width="19.5703125" style="80" customWidth="1"/>
    <col min="12297" max="12297" width="1" style="80" customWidth="1"/>
    <col min="12298" max="12300" width="9.28515625" style="80" customWidth="1"/>
    <col min="12301" max="12544" width="9.28515625" style="80" hidden="1"/>
    <col min="12545" max="12545" width="28.28515625" style="80" customWidth="1"/>
    <col min="12546" max="12546" width="3" style="80" customWidth="1"/>
    <col min="12547" max="12547" width="32.5703125" style="80" bestFit="1" customWidth="1"/>
    <col min="12548" max="12549" width="11.5703125" style="80" customWidth="1"/>
    <col min="12550" max="12550" width="18.7109375" style="80" bestFit="1" customWidth="1"/>
    <col min="12551" max="12551" width="16.28515625" style="80" bestFit="1" customWidth="1"/>
    <col min="12552" max="12552" width="19.5703125" style="80" customWidth="1"/>
    <col min="12553" max="12553" width="1" style="80" customWidth="1"/>
    <col min="12554" max="12556" width="9.28515625" style="80" customWidth="1"/>
    <col min="12557" max="12800" width="9.28515625" style="80" hidden="1"/>
    <col min="12801" max="12801" width="28.28515625" style="80" customWidth="1"/>
    <col min="12802" max="12802" width="3" style="80" customWidth="1"/>
    <col min="12803" max="12803" width="32.5703125" style="80" bestFit="1" customWidth="1"/>
    <col min="12804" max="12805" width="11.5703125" style="80" customWidth="1"/>
    <col min="12806" max="12806" width="18.7109375" style="80" bestFit="1" customWidth="1"/>
    <col min="12807" max="12807" width="16.28515625" style="80" bestFit="1" customWidth="1"/>
    <col min="12808" max="12808" width="19.5703125" style="80" customWidth="1"/>
    <col min="12809" max="12809" width="1" style="80" customWidth="1"/>
    <col min="12810" max="12812" width="9.28515625" style="80" customWidth="1"/>
    <col min="12813" max="13056" width="9.28515625" style="80" hidden="1"/>
    <col min="13057" max="13057" width="28.28515625" style="80" customWidth="1"/>
    <col min="13058" max="13058" width="3" style="80" customWidth="1"/>
    <col min="13059" max="13059" width="32.5703125" style="80" bestFit="1" customWidth="1"/>
    <col min="13060" max="13061" width="11.5703125" style="80" customWidth="1"/>
    <col min="13062" max="13062" width="18.7109375" style="80" bestFit="1" customWidth="1"/>
    <col min="13063" max="13063" width="16.28515625" style="80" bestFit="1" customWidth="1"/>
    <col min="13064" max="13064" width="19.5703125" style="80" customWidth="1"/>
    <col min="13065" max="13065" width="1" style="80" customWidth="1"/>
    <col min="13066" max="13068" width="9.28515625" style="80" customWidth="1"/>
    <col min="13069" max="13312" width="9.28515625" style="80" hidden="1"/>
    <col min="13313" max="13313" width="28.28515625" style="80" customWidth="1"/>
    <col min="13314" max="13314" width="3" style="80" customWidth="1"/>
    <col min="13315" max="13315" width="32.5703125" style="80" bestFit="1" customWidth="1"/>
    <col min="13316" max="13317" width="11.5703125" style="80" customWidth="1"/>
    <col min="13318" max="13318" width="18.7109375" style="80" bestFit="1" customWidth="1"/>
    <col min="13319" max="13319" width="16.28515625" style="80" bestFit="1" customWidth="1"/>
    <col min="13320" max="13320" width="19.5703125" style="80" customWidth="1"/>
    <col min="13321" max="13321" width="1" style="80" customWidth="1"/>
    <col min="13322" max="13324" width="9.28515625" style="80" customWidth="1"/>
    <col min="13325" max="13568" width="9.28515625" style="80" hidden="1"/>
    <col min="13569" max="13569" width="28.28515625" style="80" customWidth="1"/>
    <col min="13570" max="13570" width="3" style="80" customWidth="1"/>
    <col min="13571" max="13571" width="32.5703125" style="80" bestFit="1" customWidth="1"/>
    <col min="13572" max="13573" width="11.5703125" style="80" customWidth="1"/>
    <col min="13574" max="13574" width="18.7109375" style="80" bestFit="1" customWidth="1"/>
    <col min="13575" max="13575" width="16.28515625" style="80" bestFit="1" customWidth="1"/>
    <col min="13576" max="13576" width="19.5703125" style="80" customWidth="1"/>
    <col min="13577" max="13577" width="1" style="80" customWidth="1"/>
    <col min="13578" max="13580" width="9.28515625" style="80" customWidth="1"/>
    <col min="13581" max="13824" width="9.28515625" style="80" hidden="1"/>
    <col min="13825" max="13825" width="28.28515625" style="80" customWidth="1"/>
    <col min="13826" max="13826" width="3" style="80" customWidth="1"/>
    <col min="13827" max="13827" width="32.5703125" style="80" bestFit="1" customWidth="1"/>
    <col min="13828" max="13829" width="11.5703125" style="80" customWidth="1"/>
    <col min="13830" max="13830" width="18.7109375" style="80" bestFit="1" customWidth="1"/>
    <col min="13831" max="13831" width="16.28515625" style="80" bestFit="1" customWidth="1"/>
    <col min="13832" max="13832" width="19.5703125" style="80" customWidth="1"/>
    <col min="13833" max="13833" width="1" style="80" customWidth="1"/>
    <col min="13834" max="13836" width="9.28515625" style="80" customWidth="1"/>
    <col min="13837" max="14080" width="9.28515625" style="80" hidden="1"/>
    <col min="14081" max="14081" width="28.28515625" style="80" customWidth="1"/>
    <col min="14082" max="14082" width="3" style="80" customWidth="1"/>
    <col min="14083" max="14083" width="32.5703125" style="80" bestFit="1" customWidth="1"/>
    <col min="14084" max="14085" width="11.5703125" style="80" customWidth="1"/>
    <col min="14086" max="14086" width="18.7109375" style="80" bestFit="1" customWidth="1"/>
    <col min="14087" max="14087" width="16.28515625" style="80" bestFit="1" customWidth="1"/>
    <col min="14088" max="14088" width="19.5703125" style="80" customWidth="1"/>
    <col min="14089" max="14089" width="1" style="80" customWidth="1"/>
    <col min="14090" max="14092" width="9.28515625" style="80" customWidth="1"/>
    <col min="14093" max="14336" width="9.28515625" style="80" hidden="1"/>
    <col min="14337" max="14337" width="28.28515625" style="80" customWidth="1"/>
    <col min="14338" max="14338" width="3" style="80" customWidth="1"/>
    <col min="14339" max="14339" width="32.5703125" style="80" bestFit="1" customWidth="1"/>
    <col min="14340" max="14341" width="11.5703125" style="80" customWidth="1"/>
    <col min="14342" max="14342" width="18.7109375" style="80" bestFit="1" customWidth="1"/>
    <col min="14343" max="14343" width="16.28515625" style="80" bestFit="1" customWidth="1"/>
    <col min="14344" max="14344" width="19.5703125" style="80" customWidth="1"/>
    <col min="14345" max="14345" width="1" style="80" customWidth="1"/>
    <col min="14346" max="14348" width="9.28515625" style="80" customWidth="1"/>
    <col min="14349" max="14592" width="9.28515625" style="80" hidden="1"/>
    <col min="14593" max="14593" width="28.28515625" style="80" customWidth="1"/>
    <col min="14594" max="14594" width="3" style="80" customWidth="1"/>
    <col min="14595" max="14595" width="32.5703125" style="80" bestFit="1" customWidth="1"/>
    <col min="14596" max="14597" width="11.5703125" style="80" customWidth="1"/>
    <col min="14598" max="14598" width="18.7109375" style="80" bestFit="1" customWidth="1"/>
    <col min="14599" max="14599" width="16.28515625" style="80" bestFit="1" customWidth="1"/>
    <col min="14600" max="14600" width="19.5703125" style="80" customWidth="1"/>
    <col min="14601" max="14601" width="1" style="80" customWidth="1"/>
    <col min="14602" max="14604" width="9.28515625" style="80" customWidth="1"/>
    <col min="14605" max="14848" width="9.28515625" style="80" hidden="1"/>
    <col min="14849" max="14849" width="28.28515625" style="80" customWidth="1"/>
    <col min="14850" max="14850" width="3" style="80" customWidth="1"/>
    <col min="14851" max="14851" width="32.5703125" style="80" bestFit="1" customWidth="1"/>
    <col min="14852" max="14853" width="11.5703125" style="80" customWidth="1"/>
    <col min="14854" max="14854" width="18.7109375" style="80" bestFit="1" customWidth="1"/>
    <col min="14855" max="14855" width="16.28515625" style="80" bestFit="1" customWidth="1"/>
    <col min="14856" max="14856" width="19.5703125" style="80" customWidth="1"/>
    <col min="14857" max="14857" width="1" style="80" customWidth="1"/>
    <col min="14858" max="14860" width="9.28515625" style="80" customWidth="1"/>
    <col min="14861" max="15104" width="9.28515625" style="80" hidden="1"/>
    <col min="15105" max="15105" width="28.28515625" style="80" customWidth="1"/>
    <col min="15106" max="15106" width="3" style="80" customWidth="1"/>
    <col min="15107" max="15107" width="32.5703125" style="80" bestFit="1" customWidth="1"/>
    <col min="15108" max="15109" width="11.5703125" style="80" customWidth="1"/>
    <col min="15110" max="15110" width="18.7109375" style="80" bestFit="1" customWidth="1"/>
    <col min="15111" max="15111" width="16.28515625" style="80" bestFit="1" customWidth="1"/>
    <col min="15112" max="15112" width="19.5703125" style="80" customWidth="1"/>
    <col min="15113" max="15113" width="1" style="80" customWidth="1"/>
    <col min="15114" max="15116" width="9.28515625" style="80" customWidth="1"/>
    <col min="15117" max="15360" width="9.28515625" style="80" hidden="1"/>
    <col min="15361" max="15361" width="28.28515625" style="80" customWidth="1"/>
    <col min="15362" max="15362" width="3" style="80" customWidth="1"/>
    <col min="15363" max="15363" width="32.5703125" style="80" bestFit="1" customWidth="1"/>
    <col min="15364" max="15365" width="11.5703125" style="80" customWidth="1"/>
    <col min="15366" max="15366" width="18.7109375" style="80" bestFit="1" customWidth="1"/>
    <col min="15367" max="15367" width="16.28515625" style="80" bestFit="1" customWidth="1"/>
    <col min="15368" max="15368" width="19.5703125" style="80" customWidth="1"/>
    <col min="15369" max="15369" width="1" style="80" customWidth="1"/>
    <col min="15370" max="15372" width="9.28515625" style="80" customWidth="1"/>
    <col min="15373" max="15616" width="9.28515625" style="80" hidden="1"/>
    <col min="15617" max="15617" width="28.28515625" style="80" customWidth="1"/>
    <col min="15618" max="15618" width="3" style="80" customWidth="1"/>
    <col min="15619" max="15619" width="32.5703125" style="80" bestFit="1" customWidth="1"/>
    <col min="15620" max="15621" width="11.5703125" style="80" customWidth="1"/>
    <col min="15622" max="15622" width="18.7109375" style="80" bestFit="1" customWidth="1"/>
    <col min="15623" max="15623" width="16.28515625" style="80" bestFit="1" customWidth="1"/>
    <col min="15624" max="15624" width="19.5703125" style="80" customWidth="1"/>
    <col min="15625" max="15625" width="1" style="80" customWidth="1"/>
    <col min="15626" max="15628" width="9.28515625" style="80" customWidth="1"/>
    <col min="15629" max="15872" width="9.28515625" style="80" hidden="1"/>
    <col min="15873" max="15873" width="28.28515625" style="80" customWidth="1"/>
    <col min="15874" max="15874" width="3" style="80" customWidth="1"/>
    <col min="15875" max="15875" width="32.5703125" style="80" bestFit="1" customWidth="1"/>
    <col min="15876" max="15877" width="11.5703125" style="80" customWidth="1"/>
    <col min="15878" max="15878" width="18.7109375" style="80" bestFit="1" customWidth="1"/>
    <col min="15879" max="15879" width="16.28515625" style="80" bestFit="1" customWidth="1"/>
    <col min="15880" max="15880" width="19.5703125" style="80" customWidth="1"/>
    <col min="15881" max="15881" width="1" style="80" customWidth="1"/>
    <col min="15882" max="15884" width="9.28515625" style="80" customWidth="1"/>
    <col min="15885" max="16128" width="9.28515625" style="80" hidden="1"/>
    <col min="16129" max="16129" width="28.28515625" style="80" customWidth="1"/>
    <col min="16130" max="16130" width="3" style="80" customWidth="1"/>
    <col min="16131" max="16131" width="32.5703125" style="80" bestFit="1" customWidth="1"/>
    <col min="16132" max="16133" width="11.5703125" style="80" customWidth="1"/>
    <col min="16134" max="16134" width="18.7109375" style="80" bestFit="1" customWidth="1"/>
    <col min="16135" max="16135" width="16.28515625" style="80" bestFit="1" customWidth="1"/>
    <col min="16136" max="16136" width="19.5703125" style="80" customWidth="1"/>
    <col min="16137" max="16137" width="1" style="80" customWidth="1"/>
    <col min="16138" max="16140" width="9.28515625" style="80" customWidth="1"/>
    <col min="16141" max="16384" width="9.285156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" customHeight="1" x14ac:dyDescent="0.25">
      <c r="A2" s="81"/>
      <c r="B2" s="6"/>
      <c r="C2" s="528" t="s">
        <v>590</v>
      </c>
      <c r="D2" s="528"/>
      <c r="E2" s="528"/>
      <c r="F2" s="528"/>
      <c r="G2" s="528"/>
      <c r="H2" s="529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ht="14.25" customHeight="1" x14ac:dyDescent="0.25">
      <c r="B4" s="10"/>
      <c r="C4" s="11" t="s">
        <v>215</v>
      </c>
      <c r="D4" s="147">
        <v>155994.13945309201</v>
      </c>
      <c r="E4" s="147">
        <v>152728.32000000001</v>
      </c>
      <c r="F4" s="170">
        <v>2.1383195029526902E-2</v>
      </c>
      <c r="G4" s="147">
        <v>99376.36</v>
      </c>
      <c r="H4" s="82">
        <v>0.56973086409174178</v>
      </c>
      <c r="I4" s="80"/>
      <c r="J4" s="80"/>
      <c r="K4" s="80"/>
      <c r="L4" s="80"/>
    </row>
    <row r="5" spans="1:12" ht="14.25" customHeight="1" x14ac:dyDescent="0.25">
      <c r="B5" s="10"/>
      <c r="C5" s="11" t="s">
        <v>243</v>
      </c>
      <c r="D5" s="148">
        <v>242277.81</v>
      </c>
      <c r="E5" s="148">
        <v>237205.59</v>
      </c>
      <c r="F5" s="170">
        <v>2.13832228827322E-2</v>
      </c>
      <c r="G5" s="148">
        <v>155613.03</v>
      </c>
      <c r="H5" s="82">
        <v>0.55692495673402154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ht="15" customHeight="1" x14ac:dyDescent="0.25">
      <c r="B7" s="10"/>
      <c r="C7" s="15"/>
      <c r="D7" s="530">
        <v>46142</v>
      </c>
      <c r="E7" s="531"/>
      <c r="F7" s="531"/>
      <c r="G7" s="530">
        <v>46141</v>
      </c>
      <c r="H7" s="532"/>
      <c r="I7" s="80"/>
      <c r="J7" s="80"/>
      <c r="K7" s="80"/>
      <c r="L7" s="80"/>
    </row>
    <row r="8" spans="1:12" ht="15" customHeight="1" x14ac:dyDescent="0.25">
      <c r="B8" s="10"/>
      <c r="C8" s="11" t="s">
        <v>216</v>
      </c>
      <c r="D8" s="533">
        <v>1871379752</v>
      </c>
      <c r="E8" s="533"/>
      <c r="F8" s="533"/>
      <c r="G8" s="533">
        <v>1333517533</v>
      </c>
      <c r="H8" s="534"/>
      <c r="I8" s="80"/>
      <c r="J8" s="80"/>
      <c r="K8" s="80"/>
      <c r="L8" s="80"/>
    </row>
    <row r="9" spans="1:12" ht="15" customHeight="1" x14ac:dyDescent="0.25">
      <c r="B9" s="10"/>
      <c r="C9" s="11" t="s">
        <v>217</v>
      </c>
      <c r="D9" s="526">
        <v>104292948716.83</v>
      </c>
      <c r="E9" s="526"/>
      <c r="F9" s="526"/>
      <c r="G9" s="526">
        <v>69089020400.940002</v>
      </c>
      <c r="H9" s="527"/>
      <c r="I9" s="80"/>
      <c r="J9" s="80"/>
      <c r="K9" s="80"/>
      <c r="L9" s="80"/>
    </row>
    <row r="10" spans="1:12" ht="15" customHeight="1" x14ac:dyDescent="0.25">
      <c r="B10" s="10"/>
      <c r="C10" s="11" t="s">
        <v>218</v>
      </c>
      <c r="D10" s="533">
        <v>92353</v>
      </c>
      <c r="E10" s="533"/>
      <c r="F10" s="533"/>
      <c r="G10" s="533">
        <v>83445</v>
      </c>
      <c r="H10" s="534"/>
      <c r="I10" s="80"/>
      <c r="J10" s="80"/>
      <c r="K10" s="80"/>
      <c r="L10" s="80"/>
    </row>
    <row r="11" spans="1:12" ht="15" customHeight="1" x14ac:dyDescent="0.25">
      <c r="B11" s="10"/>
      <c r="C11" s="11" t="s">
        <v>219</v>
      </c>
      <c r="D11" s="533">
        <v>46</v>
      </c>
      <c r="E11" s="533"/>
      <c r="F11" s="533"/>
      <c r="G11" s="533">
        <v>49</v>
      </c>
      <c r="H11" s="534"/>
      <c r="I11" s="80"/>
      <c r="J11" s="80"/>
      <c r="K11" s="80"/>
      <c r="L11" s="80"/>
    </row>
    <row r="12" spans="1:12" ht="15" customHeight="1" x14ac:dyDescent="0.25">
      <c r="B12" s="10"/>
      <c r="C12" s="11" t="s">
        <v>220</v>
      </c>
      <c r="D12" s="533">
        <v>40</v>
      </c>
      <c r="E12" s="533"/>
      <c r="F12" s="533"/>
      <c r="G12" s="533">
        <v>42</v>
      </c>
      <c r="H12" s="534"/>
      <c r="I12" s="80"/>
      <c r="J12" s="80"/>
      <c r="K12" s="80"/>
      <c r="L12" s="80"/>
    </row>
    <row r="13" spans="1:12" ht="17.25" customHeight="1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ht="15" customHeight="1" x14ac:dyDescent="0.25">
      <c r="B14" s="153"/>
      <c r="C14" s="152" t="s">
        <v>19</v>
      </c>
      <c r="D14" s="18">
        <v>0.10000000000000009</v>
      </c>
      <c r="E14" s="149">
        <v>5.5</v>
      </c>
      <c r="F14" s="150" t="s">
        <v>594</v>
      </c>
      <c r="G14" s="19">
        <v>9.9526066350710901E-2</v>
      </c>
      <c r="H14" s="151">
        <v>9.5</v>
      </c>
      <c r="I14" s="80"/>
      <c r="J14" s="80"/>
      <c r="K14" s="80"/>
      <c r="L14" s="80"/>
    </row>
    <row r="15" spans="1:12" ht="15" customHeight="1" x14ac:dyDescent="0.25">
      <c r="B15" s="153"/>
      <c r="C15" s="152" t="s">
        <v>33</v>
      </c>
      <c r="D15" s="18">
        <v>0.10000000000000009</v>
      </c>
      <c r="E15" s="149">
        <v>181.5</v>
      </c>
      <c r="F15" s="150" t="s">
        <v>591</v>
      </c>
      <c r="G15" s="19">
        <v>9.9337748344370799E-2</v>
      </c>
      <c r="H15" s="151">
        <v>1.36</v>
      </c>
      <c r="I15" s="80"/>
      <c r="J15" s="80"/>
      <c r="K15" s="80"/>
      <c r="L15" s="80"/>
    </row>
    <row r="16" spans="1:12" ht="15" customHeight="1" x14ac:dyDescent="0.25">
      <c r="B16" s="153"/>
      <c r="C16" s="152" t="s">
        <v>73</v>
      </c>
      <c r="D16" s="18">
        <v>0.10000000000000009</v>
      </c>
      <c r="E16" s="149">
        <v>137.5</v>
      </c>
      <c r="F16" s="150" t="s">
        <v>248</v>
      </c>
      <c r="G16" s="19">
        <v>9.3220338983050904E-2</v>
      </c>
      <c r="H16" s="151">
        <v>5.35</v>
      </c>
      <c r="I16" s="80"/>
      <c r="J16" s="80"/>
      <c r="K16" s="80"/>
      <c r="L16" s="80"/>
    </row>
    <row r="17" spans="2:12" ht="15" customHeight="1" x14ac:dyDescent="0.25">
      <c r="B17" s="153"/>
      <c r="C17" s="152" t="s">
        <v>161</v>
      </c>
      <c r="D17" s="18">
        <v>0.10000000000000009</v>
      </c>
      <c r="E17" s="149">
        <v>11495</v>
      </c>
      <c r="F17" s="150" t="s">
        <v>592</v>
      </c>
      <c r="G17" s="19">
        <v>9.1152815013404803E-2</v>
      </c>
      <c r="H17" s="151">
        <v>3.39</v>
      </c>
      <c r="I17" s="80"/>
      <c r="J17" s="80"/>
      <c r="K17" s="80"/>
      <c r="L17" s="80"/>
    </row>
    <row r="18" spans="2:12" ht="15" customHeight="1" x14ac:dyDescent="0.25">
      <c r="B18" s="153"/>
      <c r="C18" s="152" t="s">
        <v>593</v>
      </c>
      <c r="D18" s="18">
        <v>0.10000000000000009</v>
      </c>
      <c r="E18" s="149">
        <v>418</v>
      </c>
      <c r="F18" s="150" t="s">
        <v>125</v>
      </c>
      <c r="G18" s="19">
        <v>7.26256983240222E-2</v>
      </c>
      <c r="H18" s="151">
        <v>8.3000000000000007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C20" s="16"/>
      <c r="D20" s="516"/>
      <c r="E20" s="516"/>
      <c r="G20" s="516"/>
      <c r="H20" s="517"/>
      <c r="I20" s="80"/>
      <c r="J20" s="80"/>
      <c r="K20" s="80"/>
      <c r="L20" s="80"/>
    </row>
    <row r="21" spans="2:12" x14ac:dyDescent="0.25">
      <c r="B21" s="13"/>
      <c r="D21" s="516"/>
      <c r="E21" s="516"/>
      <c r="G21" s="517"/>
      <c r="H21" s="517"/>
      <c r="I21" s="80"/>
      <c r="J21" s="80"/>
      <c r="K21" s="80"/>
      <c r="L21" s="80"/>
    </row>
    <row r="22" spans="2:12" x14ac:dyDescent="0.25">
      <c r="B22" s="13"/>
      <c r="D22" s="516"/>
      <c r="E22" s="23"/>
      <c r="F22" s="80"/>
      <c r="G22" s="517"/>
      <c r="H22" s="518"/>
      <c r="I22" s="80"/>
      <c r="J22" s="80"/>
      <c r="K22" s="80"/>
      <c r="L22" s="80"/>
    </row>
    <row r="23" spans="2:12" x14ac:dyDescent="0.25">
      <c r="B23" s="80"/>
      <c r="D23" s="519"/>
      <c r="E23" s="519"/>
      <c r="F23" s="516"/>
      <c r="G23" s="80"/>
      <c r="H23" s="80"/>
      <c r="I23" s="80"/>
      <c r="J23" s="80"/>
      <c r="K23" s="80"/>
      <c r="L23" s="80"/>
    </row>
    <row r="24" spans="2:12" x14ac:dyDescent="0.25">
      <c r="B24" s="80"/>
      <c r="C24" s="80"/>
      <c r="D24" s="520"/>
      <c r="E24" s="520"/>
      <c r="F24" s="521"/>
      <c r="G24" s="80"/>
      <c r="H24" s="80"/>
      <c r="I24" s="80"/>
      <c r="J24" s="80"/>
      <c r="K24" s="80"/>
      <c r="L24" s="80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</row>
    <row r="26" spans="2:12" x14ac:dyDescent="0.25">
      <c r="B26" s="80"/>
      <c r="C26" s="516"/>
      <c r="D26" s="80"/>
      <c r="E26" s="80"/>
      <c r="F26" s="80"/>
      <c r="G26" s="80"/>
      <c r="H26" s="80"/>
      <c r="I26" s="80"/>
      <c r="J26" s="80"/>
      <c r="K26" s="80"/>
      <c r="L26" s="80"/>
    </row>
    <row r="27" spans="2:12" x14ac:dyDescent="0.25">
      <c r="B27" s="80"/>
      <c r="C27" s="521"/>
      <c r="D27" s="80"/>
      <c r="E27" s="80"/>
      <c r="F27" s="80"/>
      <c r="G27" s="80"/>
      <c r="H27" s="80"/>
      <c r="I27" s="80"/>
      <c r="J27" s="80"/>
      <c r="K27" s="80"/>
      <c r="L27" s="80"/>
    </row>
    <row r="28" spans="2:12" x14ac:dyDescent="0.25">
      <c r="B28" s="80"/>
      <c r="C28" s="80"/>
      <c r="D28" s="522"/>
      <c r="E28" s="80"/>
      <c r="F28" s="80"/>
      <c r="G28" s="80"/>
      <c r="H28" s="80"/>
      <c r="I28" s="80"/>
      <c r="J28" s="80"/>
      <c r="K28" s="80"/>
      <c r="L28" s="80"/>
    </row>
    <row r="29" spans="2:12" x14ac:dyDescent="0.25"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2:12" x14ac:dyDescent="0.25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2:12" x14ac:dyDescent="0.25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2:12" x14ac:dyDescent="0.25">
      <c r="B32" s="80"/>
      <c r="C32" s="80"/>
      <c r="D32" s="80"/>
      <c r="E32" s="80"/>
      <c r="F32" s="80"/>
      <c r="G32" s="80"/>
      <c r="H32" s="516"/>
      <c r="I32" s="80"/>
      <c r="J32" s="80"/>
      <c r="K32" s="80"/>
      <c r="L32" s="80"/>
    </row>
    <row r="33" spans="2:12" x14ac:dyDescent="0.2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</row>
    <row r="34" spans="2:12" x14ac:dyDescent="0.25">
      <c r="H34" s="80"/>
      <c r="I34" s="80"/>
      <c r="J34" s="80"/>
      <c r="K34" s="80"/>
      <c r="L34" s="80"/>
    </row>
    <row r="35" spans="2:12" x14ac:dyDescent="0.25">
      <c r="H35" s="80"/>
      <c r="I35" s="80"/>
      <c r="J35" s="80"/>
      <c r="K35" s="80"/>
      <c r="L35" s="80"/>
    </row>
    <row r="36" spans="2:12" x14ac:dyDescent="0.25">
      <c r="H36" s="516"/>
      <c r="I36" s="80"/>
      <c r="J36" s="80"/>
      <c r="K36" s="80"/>
      <c r="L36" s="80"/>
    </row>
    <row r="37" spans="2:12" x14ac:dyDescent="0.25">
      <c r="H37" s="80"/>
      <c r="I37" s="80"/>
      <c r="J37" s="80"/>
      <c r="K37" s="80"/>
      <c r="L37" s="80"/>
    </row>
    <row r="38" spans="2:12" x14ac:dyDescent="0.25">
      <c r="H38" s="80"/>
      <c r="I38" s="80"/>
      <c r="J38" s="80"/>
      <c r="K38" s="80"/>
      <c r="L38" s="80"/>
    </row>
    <row r="39" spans="2:12" x14ac:dyDescent="0.25">
      <c r="H39" s="80"/>
      <c r="I39" s="80"/>
      <c r="J39" s="80"/>
      <c r="K39" s="80"/>
      <c r="L39" s="80"/>
    </row>
    <row r="40" spans="2:12" x14ac:dyDescent="0.25">
      <c r="H40" s="80"/>
      <c r="I40" s="80"/>
      <c r="J40" s="80"/>
      <c r="K40" s="80"/>
      <c r="L40" s="80"/>
    </row>
    <row r="41" spans="2:12" x14ac:dyDescent="0.25">
      <c r="H41" s="80"/>
      <c r="I41" s="80"/>
      <c r="J41" s="80"/>
      <c r="K41" s="80"/>
      <c r="L41" s="80"/>
    </row>
    <row r="42" spans="2:12" x14ac:dyDescent="0.25">
      <c r="H42" s="80"/>
      <c r="I42" s="80"/>
      <c r="J42" s="80"/>
      <c r="K42" s="80"/>
      <c r="L42" s="80"/>
    </row>
    <row r="43" spans="2:12" x14ac:dyDescent="0.25">
      <c r="H43" s="23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513"/>
  <sheetViews>
    <sheetView zoomScaleNormal="100" workbookViewId="0">
      <selection activeCell="A529" sqref="A529"/>
    </sheetView>
  </sheetViews>
  <sheetFormatPr defaultColWidth="9.140625" defaultRowHeight="15" x14ac:dyDescent="0.25"/>
  <cols>
    <col min="1" max="1" width="8.42578125" style="7" customWidth="1"/>
    <col min="2" max="2" width="39.5703125" style="152" bestFit="1" customWidth="1"/>
    <col min="3" max="3" width="12.140625" style="152" bestFit="1" customWidth="1"/>
    <col min="4" max="4" width="16.5703125" style="152" customWidth="1"/>
    <col min="5" max="5" width="14.7109375" style="152" customWidth="1"/>
    <col min="6" max="6" width="13.140625" style="152" customWidth="1"/>
    <col min="7" max="7" width="39.42578125" style="152" customWidth="1"/>
    <col min="8" max="9" width="13.42578125" style="152" customWidth="1"/>
    <col min="10" max="10" width="11.42578125" style="152" customWidth="1"/>
    <col min="11" max="11" width="11" style="152" customWidth="1"/>
    <col min="12" max="12" width="11.5703125" style="152" bestFit="1" customWidth="1"/>
    <col min="13" max="13" width="10.140625" style="152" customWidth="1"/>
    <col min="14" max="16384" width="9.140625" style="152"/>
  </cols>
  <sheetData>
    <row r="2" spans="1:12" ht="21.75" customHeight="1" x14ac:dyDescent="0.25">
      <c r="B2" s="547" t="s">
        <v>253</v>
      </c>
      <c r="C2" s="547"/>
      <c r="D2" s="547"/>
      <c r="E2" s="547"/>
      <c r="F2" s="547"/>
      <c r="G2" s="547"/>
      <c r="H2" s="547"/>
      <c r="I2" s="547"/>
      <c r="J2" s="547"/>
      <c r="K2" s="1"/>
      <c r="L2" s="1"/>
    </row>
    <row r="3" spans="1:12" ht="15.75" thickBot="1" x14ac:dyDescent="0.3"/>
    <row r="4" spans="1:12" x14ac:dyDescent="0.25">
      <c r="A4" s="152"/>
      <c r="B4" s="548" t="s">
        <v>338</v>
      </c>
      <c r="C4" s="548"/>
      <c r="D4" s="548"/>
      <c r="E4" s="549"/>
      <c r="G4" s="548" t="s">
        <v>338</v>
      </c>
      <c r="H4" s="548"/>
      <c r="I4" s="548"/>
      <c r="J4" s="549"/>
    </row>
    <row r="5" spans="1:12" ht="15.75" thickBot="1" x14ac:dyDescent="0.3">
      <c r="B5" s="550" t="s">
        <v>339</v>
      </c>
      <c r="C5" s="550"/>
      <c r="D5" s="550"/>
      <c r="E5" s="551"/>
      <c r="G5" s="550" t="s">
        <v>340</v>
      </c>
      <c r="H5" s="550"/>
      <c r="I5" s="550"/>
      <c r="J5" s="551"/>
    </row>
    <row r="6" spans="1:12" x14ac:dyDescent="0.25">
      <c r="B6" s="218"/>
      <c r="C6" s="219" t="s">
        <v>283</v>
      </c>
      <c r="D6" s="219" t="s">
        <v>341</v>
      </c>
      <c r="E6" s="215"/>
      <c r="G6" s="218"/>
      <c r="H6" s="219" t="s">
        <v>319</v>
      </c>
      <c r="I6" s="219" t="s">
        <v>320</v>
      </c>
      <c r="J6" s="215"/>
    </row>
    <row r="7" spans="1:12" ht="15" customHeight="1" thickBot="1" x14ac:dyDescent="0.3">
      <c r="B7" s="220"/>
      <c r="C7" s="216" t="s">
        <v>276</v>
      </c>
      <c r="D7" s="216" t="s">
        <v>276</v>
      </c>
      <c r="E7" s="217"/>
      <c r="G7" s="220"/>
      <c r="H7" s="216" t="s">
        <v>276</v>
      </c>
      <c r="I7" s="216" t="s">
        <v>276</v>
      </c>
      <c r="J7" s="217"/>
    </row>
    <row r="8" spans="1:12" ht="15" customHeight="1" x14ac:dyDescent="0.25">
      <c r="B8" s="221"/>
      <c r="C8" s="180"/>
      <c r="D8" s="180"/>
      <c r="E8" s="181"/>
      <c r="G8" s="221"/>
      <c r="H8" s="180"/>
      <c r="I8" s="180"/>
      <c r="J8" s="181"/>
    </row>
    <row r="9" spans="1:12" ht="15" customHeight="1" x14ac:dyDescent="0.25">
      <c r="B9" s="222" t="s">
        <v>342</v>
      </c>
      <c r="C9" s="185">
        <v>3089968</v>
      </c>
      <c r="D9" s="185">
        <v>3186880</v>
      </c>
      <c r="E9" s="182">
        <f>C9/D9-1</f>
        <v>-3.0409679686715485E-2</v>
      </c>
      <c r="G9" s="222" t="s">
        <v>342</v>
      </c>
      <c r="H9" s="185">
        <v>801462</v>
      </c>
      <c r="I9" s="185">
        <v>764312</v>
      </c>
      <c r="J9" s="182">
        <f>H9/I9-1</f>
        <v>4.860580495923128E-2</v>
      </c>
    </row>
    <row r="10" spans="1:12" ht="15" customHeight="1" x14ac:dyDescent="0.25">
      <c r="B10" s="222" t="s">
        <v>308</v>
      </c>
      <c r="C10" s="185">
        <v>423400</v>
      </c>
      <c r="D10" s="185">
        <v>803726</v>
      </c>
      <c r="E10" s="182">
        <f>C10/D10-1</f>
        <v>-0.47320355444517159</v>
      </c>
      <c r="G10" s="222" t="s">
        <v>308</v>
      </c>
      <c r="H10" s="185">
        <v>160655</v>
      </c>
      <c r="I10" s="185">
        <v>204266</v>
      </c>
      <c r="J10" s="182">
        <f>H10/I10-1</f>
        <v>-0.21350102317566311</v>
      </c>
    </row>
    <row r="11" spans="1:12" ht="15" customHeight="1" thickBot="1" x14ac:dyDescent="0.3">
      <c r="B11" s="223" t="s">
        <v>280</v>
      </c>
      <c r="C11" s="186">
        <v>-18704</v>
      </c>
      <c r="D11" s="186">
        <v>-37158</v>
      </c>
      <c r="E11" s="182"/>
      <c r="G11" s="223" t="s">
        <v>280</v>
      </c>
      <c r="H11" s="186">
        <v>-14032</v>
      </c>
      <c r="I11" s="186">
        <v>-14422</v>
      </c>
      <c r="J11" s="182"/>
    </row>
    <row r="12" spans="1:12" ht="15" customHeight="1" thickBot="1" x14ac:dyDescent="0.3">
      <c r="A12" s="152"/>
      <c r="B12" s="222" t="s">
        <v>281</v>
      </c>
      <c r="C12" s="188">
        <f>SUM(C10:C11)</f>
        <v>404696</v>
      </c>
      <c r="D12" s="188">
        <f>SUM(D10:D11)</f>
        <v>766568</v>
      </c>
      <c r="E12" s="184">
        <f>C12/D12-1</f>
        <v>-0.4720677095834942</v>
      </c>
      <c r="G12" s="222" t="s">
        <v>281</v>
      </c>
      <c r="H12" s="188">
        <f>SUM(H10:H11)</f>
        <v>146623</v>
      </c>
      <c r="I12" s="188">
        <f>SUM(I10:I11)</f>
        <v>189844</v>
      </c>
      <c r="J12" s="184">
        <f>H12/I12-1</f>
        <v>-0.22766587303259522</v>
      </c>
    </row>
    <row r="13" spans="1:12" ht="15.75" thickBot="1" x14ac:dyDescent="0.3">
      <c r="A13" s="152"/>
      <c r="B13" s="224" t="s">
        <v>282</v>
      </c>
      <c r="C13" s="185" t="str">
        <f>C6</f>
        <v>FY 2025</v>
      </c>
      <c r="D13" s="185" t="s">
        <v>341</v>
      </c>
      <c r="E13" s="187"/>
      <c r="G13" s="224" t="s">
        <v>282</v>
      </c>
      <c r="H13" s="185" t="str">
        <f>H6</f>
        <v>3M 2026</v>
      </c>
      <c r="I13" s="185" t="s">
        <v>283</v>
      </c>
      <c r="J13" s="187"/>
    </row>
    <row r="14" spans="1:12" ht="15" customHeight="1" x14ac:dyDescent="0.25">
      <c r="A14" s="152"/>
      <c r="B14" s="225" t="s">
        <v>284</v>
      </c>
      <c r="C14" s="186"/>
      <c r="D14" s="186"/>
      <c r="E14" s="187"/>
      <c r="G14" s="225" t="s">
        <v>284</v>
      </c>
      <c r="H14" s="186"/>
      <c r="I14" s="186"/>
      <c r="J14" s="187"/>
    </row>
    <row r="15" spans="1:12" ht="15" customHeight="1" x14ac:dyDescent="0.25">
      <c r="A15" s="152"/>
      <c r="B15" s="226" t="s">
        <v>314</v>
      </c>
      <c r="C15" s="186">
        <v>8952012</v>
      </c>
      <c r="D15" s="186">
        <v>8163668</v>
      </c>
      <c r="E15" s="187">
        <f t="shared" ref="E15:E27" si="0">C15/D15-1</f>
        <v>9.6567376331325505E-2</v>
      </c>
      <c r="G15" s="226" t="s">
        <v>314</v>
      </c>
      <c r="H15" s="186">
        <v>8995497</v>
      </c>
      <c r="I15" s="186">
        <v>8952012</v>
      </c>
      <c r="J15" s="187">
        <f t="shared" ref="J15:J27" si="1">H15/I15-1</f>
        <v>4.8575672150572569E-3</v>
      </c>
    </row>
    <row r="16" spans="1:12" ht="15" customHeight="1" x14ac:dyDescent="0.25">
      <c r="A16" s="152"/>
      <c r="B16" s="226" t="s">
        <v>343</v>
      </c>
      <c r="C16" s="186">
        <v>194652</v>
      </c>
      <c r="D16" s="186">
        <v>100687</v>
      </c>
      <c r="E16" s="187">
        <f t="shared" si="0"/>
        <v>0.93323865047126242</v>
      </c>
      <c r="G16" s="226" t="s">
        <v>343</v>
      </c>
      <c r="H16" s="186">
        <v>359707</v>
      </c>
      <c r="I16" s="186">
        <v>194652</v>
      </c>
      <c r="J16" s="187">
        <f t="shared" si="1"/>
        <v>0.84794916055319236</v>
      </c>
    </row>
    <row r="17" spans="1:10" ht="15" customHeight="1" x14ac:dyDescent="0.25">
      <c r="A17" s="152"/>
      <c r="B17" s="226" t="s">
        <v>344</v>
      </c>
      <c r="C17" s="186">
        <v>17567</v>
      </c>
      <c r="D17" s="186">
        <v>15175</v>
      </c>
      <c r="E17" s="187">
        <f t="shared" si="0"/>
        <v>0.1576276771004943</v>
      </c>
      <c r="G17" s="226" t="s">
        <v>344</v>
      </c>
      <c r="H17" s="186">
        <v>17567</v>
      </c>
      <c r="I17" s="186">
        <v>17567</v>
      </c>
      <c r="J17" s="187">
        <f t="shared" si="1"/>
        <v>0</v>
      </c>
    </row>
    <row r="18" spans="1:10" ht="15" customHeight="1" x14ac:dyDescent="0.25">
      <c r="A18" s="152"/>
      <c r="B18" s="226" t="s">
        <v>345</v>
      </c>
      <c r="C18" s="186">
        <v>1368</v>
      </c>
      <c r="D18" s="186">
        <v>188583</v>
      </c>
      <c r="E18" s="187">
        <f t="shared" si="0"/>
        <v>-0.99274589968342852</v>
      </c>
      <c r="G18" s="226" t="s">
        <v>345</v>
      </c>
      <c r="H18" s="186">
        <v>893</v>
      </c>
      <c r="I18" s="186">
        <v>1368</v>
      </c>
      <c r="J18" s="187">
        <f t="shared" si="1"/>
        <v>-0.34722222222222221</v>
      </c>
    </row>
    <row r="19" spans="1:10" x14ac:dyDescent="0.25">
      <c r="A19" s="152"/>
      <c r="B19" s="226" t="s">
        <v>346</v>
      </c>
      <c r="C19" s="186">
        <v>437526</v>
      </c>
      <c r="D19" s="186">
        <v>556072</v>
      </c>
      <c r="E19" s="187">
        <f t="shared" si="0"/>
        <v>-0.21318462357392565</v>
      </c>
      <c r="G19" s="226" t="s">
        <v>346</v>
      </c>
      <c r="H19" s="186">
        <v>648380</v>
      </c>
      <c r="I19" s="186">
        <v>437526</v>
      </c>
      <c r="J19" s="187">
        <f t="shared" si="1"/>
        <v>0.48192335998317803</v>
      </c>
    </row>
    <row r="20" spans="1:10" x14ac:dyDescent="0.25">
      <c r="A20" s="152"/>
      <c r="B20" s="226" t="s">
        <v>347</v>
      </c>
      <c r="C20" s="186">
        <v>7022394</v>
      </c>
      <c r="D20" s="186">
        <v>6954545</v>
      </c>
      <c r="E20" s="187">
        <f t="shared" si="0"/>
        <v>9.7560659971285268E-3</v>
      </c>
      <c r="G20" s="226" t="s">
        <v>347</v>
      </c>
      <c r="H20" s="186">
        <v>7168289</v>
      </c>
      <c r="I20" s="186">
        <v>7022394</v>
      </c>
      <c r="J20" s="187">
        <f t="shared" si="1"/>
        <v>2.0775678493687444E-2</v>
      </c>
    </row>
    <row r="21" spans="1:10" x14ac:dyDescent="0.25">
      <c r="A21" s="152"/>
      <c r="B21" s="226" t="s">
        <v>348</v>
      </c>
      <c r="C21" s="186">
        <v>4518170</v>
      </c>
      <c r="D21" s="186">
        <v>4942106</v>
      </c>
      <c r="E21" s="187">
        <f t="shared" si="0"/>
        <v>-8.5780434494929891E-2</v>
      </c>
      <c r="G21" s="226" t="s">
        <v>348</v>
      </c>
      <c r="H21" s="186">
        <v>5777037</v>
      </c>
      <c r="I21" s="186">
        <v>4518170</v>
      </c>
      <c r="J21" s="187">
        <f t="shared" si="1"/>
        <v>0.27862320364218252</v>
      </c>
    </row>
    <row r="22" spans="1:10" x14ac:dyDescent="0.25">
      <c r="A22" s="152"/>
      <c r="B22" s="226" t="s">
        <v>595</v>
      </c>
      <c r="C22" s="186">
        <v>9909047</v>
      </c>
      <c r="D22" s="186">
        <v>7592399</v>
      </c>
      <c r="E22" s="187">
        <f t="shared" si="0"/>
        <v>0.30512727268416739</v>
      </c>
      <c r="G22" s="226" t="s">
        <v>349</v>
      </c>
      <c r="H22" s="186">
        <v>7897667</v>
      </c>
      <c r="I22" s="186">
        <v>9909047</v>
      </c>
      <c r="J22" s="187">
        <f t="shared" si="1"/>
        <v>-0.20298420221440061</v>
      </c>
    </row>
    <row r="23" spans="1:10" x14ac:dyDescent="0.25">
      <c r="A23" s="152"/>
      <c r="B23" s="226" t="s">
        <v>350</v>
      </c>
      <c r="C23" s="186">
        <v>1395079</v>
      </c>
      <c r="D23" s="186">
        <v>1186262</v>
      </c>
      <c r="E23" s="187">
        <f t="shared" si="0"/>
        <v>0.1760294100291504</v>
      </c>
      <c r="G23" s="226" t="s">
        <v>350</v>
      </c>
      <c r="H23" s="186">
        <v>1770184</v>
      </c>
      <c r="I23" s="186">
        <v>1395079</v>
      </c>
      <c r="J23" s="187">
        <f t="shared" si="1"/>
        <v>0.26887724637816213</v>
      </c>
    </row>
    <row r="24" spans="1:10" x14ac:dyDescent="0.25">
      <c r="A24" s="152"/>
      <c r="B24" s="226" t="s">
        <v>351</v>
      </c>
      <c r="C24" s="186">
        <v>448997</v>
      </c>
      <c r="D24" s="186">
        <v>416623</v>
      </c>
      <c r="E24" s="187">
        <f t="shared" si="0"/>
        <v>7.7705743561925278E-2</v>
      </c>
      <c r="G24" s="226" t="s">
        <v>351</v>
      </c>
      <c r="H24" s="186">
        <v>395649</v>
      </c>
      <c r="I24" s="186">
        <v>448997</v>
      </c>
      <c r="J24" s="187">
        <f t="shared" si="1"/>
        <v>-0.11881593863656104</v>
      </c>
    </row>
    <row r="25" spans="1:10" x14ac:dyDescent="0.25">
      <c r="A25" s="152"/>
      <c r="B25" s="226" t="s">
        <v>286</v>
      </c>
      <c r="C25" s="186">
        <v>68584</v>
      </c>
      <c r="D25" s="186">
        <v>66864</v>
      </c>
      <c r="E25" s="187">
        <f t="shared" si="0"/>
        <v>2.5723857382148774E-2</v>
      </c>
      <c r="G25" s="226" t="s">
        <v>286</v>
      </c>
      <c r="H25" s="186">
        <v>65261</v>
      </c>
      <c r="I25" s="186">
        <v>68584</v>
      </c>
      <c r="J25" s="187">
        <f t="shared" si="1"/>
        <v>-4.8451533885454312E-2</v>
      </c>
    </row>
    <row r="26" spans="1:10" x14ac:dyDescent="0.25">
      <c r="A26" s="152"/>
      <c r="B26" s="226" t="s">
        <v>329</v>
      </c>
      <c r="C26" s="186">
        <v>207792</v>
      </c>
      <c r="D26" s="186">
        <v>140371</v>
      </c>
      <c r="E26" s="187">
        <f t="shared" si="0"/>
        <v>0.48030576116149337</v>
      </c>
      <c r="G26" s="226" t="s">
        <v>329</v>
      </c>
      <c r="H26" s="186">
        <v>234800</v>
      </c>
      <c r="I26" s="186">
        <v>207792</v>
      </c>
      <c r="J26" s="187">
        <f t="shared" si="1"/>
        <v>0.12997612997612995</v>
      </c>
    </row>
    <row r="27" spans="1:10" x14ac:dyDescent="0.25">
      <c r="A27" s="152"/>
      <c r="B27" s="225" t="s">
        <v>315</v>
      </c>
      <c r="C27" s="185">
        <f>SUM(C15:C26)</f>
        <v>33173188</v>
      </c>
      <c r="D27" s="185">
        <f>SUM(D15:D26)</f>
        <v>30323355</v>
      </c>
      <c r="E27" s="182">
        <f t="shared" si="0"/>
        <v>9.3981454228926786E-2</v>
      </c>
      <c r="G27" s="225" t="s">
        <v>315</v>
      </c>
      <c r="H27" s="185">
        <f>SUM(H15:H26)</f>
        <v>33330931</v>
      </c>
      <c r="I27" s="185">
        <f>SUM(I15:I26)</f>
        <v>33173188</v>
      </c>
      <c r="J27" s="182">
        <f t="shared" si="1"/>
        <v>4.7551353822250508E-3</v>
      </c>
    </row>
    <row r="28" spans="1:10" x14ac:dyDescent="0.25">
      <c r="A28" s="152"/>
      <c r="B28" s="225"/>
      <c r="C28" s="185"/>
      <c r="D28" s="185"/>
      <c r="E28" s="182"/>
      <c r="G28" s="225"/>
      <c r="H28" s="185"/>
      <c r="I28" s="185"/>
      <c r="J28" s="182"/>
    </row>
    <row r="29" spans="1:10" x14ac:dyDescent="0.25">
      <c r="A29" s="152"/>
      <c r="B29" s="225" t="s">
        <v>294</v>
      </c>
      <c r="C29" s="185"/>
      <c r="D29" s="185"/>
      <c r="E29" s="182"/>
      <c r="G29" s="225" t="s">
        <v>294</v>
      </c>
      <c r="H29" s="185"/>
      <c r="I29" s="185"/>
      <c r="J29" s="182"/>
    </row>
    <row r="30" spans="1:10" x14ac:dyDescent="0.25">
      <c r="A30" s="152"/>
      <c r="B30" s="225"/>
      <c r="C30" s="185"/>
      <c r="D30" s="185"/>
      <c r="E30" s="182"/>
      <c r="G30" s="225"/>
      <c r="H30" s="185"/>
      <c r="I30" s="185"/>
      <c r="J30" s="182"/>
    </row>
    <row r="31" spans="1:10" x14ac:dyDescent="0.25">
      <c r="A31" s="152"/>
      <c r="B31" s="225"/>
      <c r="C31" s="185"/>
      <c r="D31" s="185"/>
      <c r="E31" s="182"/>
      <c r="G31" s="225"/>
      <c r="H31" s="185"/>
      <c r="I31" s="185"/>
      <c r="J31" s="182"/>
    </row>
    <row r="32" spans="1:10" x14ac:dyDescent="0.25">
      <c r="A32" s="152"/>
      <c r="B32" s="226" t="s">
        <v>352</v>
      </c>
      <c r="C32" s="186">
        <v>124227</v>
      </c>
      <c r="D32" s="186">
        <v>33849</v>
      </c>
      <c r="E32" s="187">
        <f t="shared" ref="E32:E39" si="2">C32/D32-1</f>
        <v>2.6700345652751927</v>
      </c>
      <c r="G32" s="226" t="s">
        <v>352</v>
      </c>
      <c r="H32" s="186">
        <v>121165</v>
      </c>
      <c r="I32" s="186">
        <v>124227</v>
      </c>
      <c r="J32" s="187">
        <f t="shared" ref="J32:J39" si="3">H32/I32-1</f>
        <v>-2.4648425865552603E-2</v>
      </c>
    </row>
    <row r="33" spans="1:10" x14ac:dyDescent="0.25">
      <c r="A33" s="152"/>
      <c r="B33" s="226" t="s">
        <v>353</v>
      </c>
      <c r="C33" s="186">
        <v>3259133</v>
      </c>
      <c r="D33" s="186">
        <v>2756472</v>
      </c>
      <c r="E33" s="187">
        <f t="shared" si="2"/>
        <v>0.18235665009475888</v>
      </c>
      <c r="G33" s="226" t="s">
        <v>353</v>
      </c>
      <c r="H33" s="186">
        <v>2070286</v>
      </c>
      <c r="I33" s="186">
        <v>3259133</v>
      </c>
      <c r="J33" s="187">
        <f t="shared" si="3"/>
        <v>-0.36477400584756747</v>
      </c>
    </row>
    <row r="34" spans="1:10" x14ac:dyDescent="0.25">
      <c r="A34" s="152"/>
      <c r="B34" s="226" t="s">
        <v>354</v>
      </c>
      <c r="C34" s="186">
        <v>23948907</v>
      </c>
      <c r="D34" s="186">
        <v>21894689</v>
      </c>
      <c r="E34" s="187">
        <f t="shared" si="2"/>
        <v>9.3822661742306579E-2</v>
      </c>
      <c r="G34" s="226" t="s">
        <v>354</v>
      </c>
      <c r="H34" s="186">
        <v>21141931</v>
      </c>
      <c r="I34" s="186">
        <v>23948907</v>
      </c>
      <c r="J34" s="187">
        <f t="shared" si="3"/>
        <v>-0.11720685207053494</v>
      </c>
    </row>
    <row r="35" spans="1:10" x14ac:dyDescent="0.25">
      <c r="A35" s="152"/>
      <c r="B35" s="226" t="s">
        <v>355</v>
      </c>
      <c r="C35" s="186">
        <v>619819</v>
      </c>
      <c r="D35" s="186">
        <v>680313</v>
      </c>
      <c r="E35" s="187">
        <f t="shared" si="2"/>
        <v>-8.892083496861003E-2</v>
      </c>
      <c r="G35" s="226" t="s">
        <v>355</v>
      </c>
      <c r="H35" s="186">
        <v>1577692</v>
      </c>
      <c r="I35" s="186">
        <v>619819</v>
      </c>
      <c r="J35" s="187">
        <f t="shared" si="3"/>
        <v>1.5454076109315782</v>
      </c>
    </row>
    <row r="36" spans="1:10" x14ac:dyDescent="0.25">
      <c r="A36" s="152"/>
      <c r="B36" s="226" t="s">
        <v>299</v>
      </c>
      <c r="C36" s="186">
        <v>36997</v>
      </c>
      <c r="D36" s="186">
        <v>138983</v>
      </c>
      <c r="E36" s="187">
        <f t="shared" si="2"/>
        <v>-0.73380197578121065</v>
      </c>
      <c r="G36" s="226" t="s">
        <v>299</v>
      </c>
      <c r="H36" s="186">
        <v>13414</v>
      </c>
      <c r="I36" s="186">
        <v>36997</v>
      </c>
      <c r="J36" s="187">
        <f t="shared" si="3"/>
        <v>-0.63743006189691054</v>
      </c>
    </row>
    <row r="37" spans="1:10" x14ac:dyDescent="0.25">
      <c r="A37" s="152"/>
      <c r="B37" s="226" t="s">
        <v>356</v>
      </c>
      <c r="C37" s="186">
        <v>923656</v>
      </c>
      <c r="D37" s="186">
        <v>1394796</v>
      </c>
      <c r="E37" s="187">
        <f t="shared" si="2"/>
        <v>-0.33778416341887985</v>
      </c>
      <c r="G37" s="226" t="s">
        <v>356</v>
      </c>
      <c r="H37" s="186">
        <v>886518</v>
      </c>
      <c r="I37" s="186">
        <v>923656</v>
      </c>
      <c r="J37" s="187">
        <f t="shared" si="3"/>
        <v>-4.0207609759477569E-2</v>
      </c>
    </row>
    <row r="38" spans="1:10" x14ac:dyDescent="0.25">
      <c r="A38" s="152"/>
      <c r="B38" s="226" t="s">
        <v>296</v>
      </c>
      <c r="C38" s="186">
        <v>7507</v>
      </c>
      <c r="D38" s="186">
        <v>5614</v>
      </c>
      <c r="E38" s="187">
        <f t="shared" si="2"/>
        <v>0.33719273245457781</v>
      </c>
      <c r="G38" s="226" t="s">
        <v>296</v>
      </c>
      <c r="H38" s="186">
        <v>9242</v>
      </c>
      <c r="I38" s="186">
        <v>7507</v>
      </c>
      <c r="J38" s="187">
        <f t="shared" si="3"/>
        <v>0.23111762355135212</v>
      </c>
    </row>
    <row r="39" spans="1:10" x14ac:dyDescent="0.25">
      <c r="A39" s="152"/>
      <c r="B39" s="225" t="s">
        <v>357</v>
      </c>
      <c r="C39" s="185">
        <f>SUM(C32:C38)</f>
        <v>28920246</v>
      </c>
      <c r="D39" s="185">
        <f>SUM(D32:D38)</f>
        <v>26904716</v>
      </c>
      <c r="E39" s="182">
        <f t="shared" si="2"/>
        <v>7.49136322420203E-2</v>
      </c>
      <c r="G39" s="225" t="s">
        <v>357</v>
      </c>
      <c r="H39" s="185">
        <f>SUM(H32:H38)</f>
        <v>25820248</v>
      </c>
      <c r="I39" s="185">
        <f>SUM(I32:I38)</f>
        <v>28920246</v>
      </c>
      <c r="J39" s="182">
        <f t="shared" si="3"/>
        <v>-0.1071912735458751</v>
      </c>
    </row>
    <row r="40" spans="1:10" x14ac:dyDescent="0.25">
      <c r="A40" s="152"/>
      <c r="B40" s="225"/>
      <c r="C40" s="185"/>
      <c r="D40" s="185"/>
      <c r="E40" s="182"/>
      <c r="G40" s="225"/>
      <c r="H40" s="185"/>
      <c r="I40" s="185"/>
      <c r="J40" s="182"/>
    </row>
    <row r="41" spans="1:10" x14ac:dyDescent="0.25">
      <c r="A41" s="152"/>
      <c r="B41" s="225" t="s">
        <v>303</v>
      </c>
      <c r="C41" s="185"/>
      <c r="D41" s="185"/>
      <c r="E41" s="182"/>
      <c r="G41" s="225" t="s">
        <v>303</v>
      </c>
      <c r="H41" s="185"/>
      <c r="I41" s="185"/>
      <c r="J41" s="182"/>
    </row>
    <row r="42" spans="1:10" x14ac:dyDescent="0.25">
      <c r="A42" s="152"/>
      <c r="B42" s="226" t="s">
        <v>304</v>
      </c>
      <c r="C42" s="186">
        <v>22098</v>
      </c>
      <c r="D42" s="186">
        <v>17100</v>
      </c>
      <c r="E42" s="187">
        <f t="shared" ref="E42:E47" si="4">C42/D42-1</f>
        <v>0.29228070175438603</v>
      </c>
      <c r="G42" s="226" t="s">
        <v>304</v>
      </c>
      <c r="H42" s="186">
        <v>22098</v>
      </c>
      <c r="I42" s="186">
        <v>22098</v>
      </c>
      <c r="J42" s="187">
        <f t="shared" ref="J42:J47" si="5">H42/I42-1</f>
        <v>0</v>
      </c>
    </row>
    <row r="43" spans="1:10" x14ac:dyDescent="0.25">
      <c r="A43" s="152"/>
      <c r="B43" s="226" t="s">
        <v>305</v>
      </c>
      <c r="C43" s="186">
        <v>482639</v>
      </c>
      <c r="D43" s="186">
        <v>98715</v>
      </c>
      <c r="E43" s="187">
        <f t="shared" si="4"/>
        <v>3.8892164311401514</v>
      </c>
      <c r="G43" s="226" t="s">
        <v>305</v>
      </c>
      <c r="H43" s="186">
        <v>482639</v>
      </c>
      <c r="I43" s="186">
        <v>482639</v>
      </c>
      <c r="J43" s="187">
        <f t="shared" si="5"/>
        <v>0</v>
      </c>
    </row>
    <row r="44" spans="1:10" x14ac:dyDescent="0.25">
      <c r="A44" s="152"/>
      <c r="B44" s="226" t="s">
        <v>306</v>
      </c>
      <c r="C44" s="186">
        <v>1265537</v>
      </c>
      <c r="D44" s="186">
        <v>1425037</v>
      </c>
      <c r="E44" s="187">
        <f t="shared" si="4"/>
        <v>-0.11192691838878566</v>
      </c>
      <c r="G44" s="226" t="s">
        <v>306</v>
      </c>
      <c r="H44" s="186">
        <v>1403173</v>
      </c>
      <c r="I44" s="186">
        <v>1265537</v>
      </c>
      <c r="J44" s="187">
        <f t="shared" si="5"/>
        <v>0.10875699406655048</v>
      </c>
    </row>
    <row r="45" spans="1:10" x14ac:dyDescent="0.25">
      <c r="A45" s="152"/>
      <c r="B45" s="226" t="s">
        <v>358</v>
      </c>
      <c r="C45" s="186">
        <v>2351768</v>
      </c>
      <c r="D45" s="186">
        <v>1775713</v>
      </c>
      <c r="E45" s="187">
        <f t="shared" si="4"/>
        <v>0.32440771678756652</v>
      </c>
      <c r="G45" s="226" t="s">
        <v>358</v>
      </c>
      <c r="H45" s="186">
        <v>2269011</v>
      </c>
      <c r="I45" s="186">
        <v>2351768</v>
      </c>
      <c r="J45" s="187">
        <f t="shared" si="5"/>
        <v>-3.5189270370206582E-2</v>
      </c>
    </row>
    <row r="46" spans="1:10" ht="15.75" thickBot="1" x14ac:dyDescent="0.3">
      <c r="A46" s="152"/>
      <c r="B46" s="226" t="s">
        <v>359</v>
      </c>
      <c r="C46" s="186">
        <v>130900</v>
      </c>
      <c r="D46" s="186">
        <v>102074</v>
      </c>
      <c r="E46" s="187">
        <f t="shared" si="4"/>
        <v>0.28240296255657671</v>
      </c>
      <c r="G46" s="226" t="s">
        <v>359</v>
      </c>
      <c r="H46" s="186">
        <v>133762</v>
      </c>
      <c r="I46" s="186">
        <v>130900</v>
      </c>
      <c r="J46" s="187">
        <f t="shared" si="5"/>
        <v>2.1864018334606605E-2</v>
      </c>
    </row>
    <row r="47" spans="1:10" ht="15.75" thickBot="1" x14ac:dyDescent="0.3">
      <c r="A47" s="152"/>
      <c r="B47" s="224" t="s">
        <v>360</v>
      </c>
      <c r="C47" s="188">
        <f>SUM(C42:C46)</f>
        <v>4252942</v>
      </c>
      <c r="D47" s="188">
        <f>SUM(D42:D46)</f>
        <v>3418639</v>
      </c>
      <c r="E47" s="184">
        <f t="shared" si="4"/>
        <v>0.24404536425168022</v>
      </c>
      <c r="G47" s="224" t="s">
        <v>360</v>
      </c>
      <c r="H47" s="188">
        <f>SUM(H42:H46)</f>
        <v>4310683</v>
      </c>
      <c r="I47" s="188">
        <f>SUM(I42:I46)</f>
        <v>4252942</v>
      </c>
      <c r="J47" s="184">
        <f t="shared" si="5"/>
        <v>1.3576719362737633E-2</v>
      </c>
    </row>
    <row r="48" spans="1:10" ht="15.75" thickBot="1" x14ac:dyDescent="0.3"/>
    <row r="49" spans="2:10" x14ac:dyDescent="0.25">
      <c r="B49" s="535" t="s">
        <v>361</v>
      </c>
      <c r="C49" s="536"/>
      <c r="D49" s="536"/>
      <c r="E49" s="537"/>
      <c r="G49" s="538" t="s">
        <v>362</v>
      </c>
      <c r="H49" s="539"/>
      <c r="I49" s="539"/>
      <c r="J49" s="540"/>
    </row>
    <row r="50" spans="2:10" ht="15.75" thickBot="1" x14ac:dyDescent="0.3">
      <c r="B50" s="541" t="s">
        <v>273</v>
      </c>
      <c r="C50" s="542"/>
      <c r="D50" s="542"/>
      <c r="E50" s="543"/>
      <c r="G50" s="544" t="s">
        <v>273</v>
      </c>
      <c r="H50" s="545"/>
      <c r="I50" s="545"/>
      <c r="J50" s="546"/>
    </row>
    <row r="51" spans="2:10" x14ac:dyDescent="0.25">
      <c r="B51" s="229"/>
      <c r="C51" s="230" t="s">
        <v>274</v>
      </c>
      <c r="D51" s="230" t="s">
        <v>275</v>
      </c>
      <c r="E51" s="231"/>
      <c r="G51" s="232"/>
      <c r="H51" s="219" t="s">
        <v>274</v>
      </c>
      <c r="I51" s="219" t="s">
        <v>274</v>
      </c>
      <c r="J51" s="233"/>
    </row>
    <row r="52" spans="2:10" ht="15.75" thickBot="1" x14ac:dyDescent="0.3">
      <c r="B52" s="234"/>
      <c r="C52" s="235" t="s">
        <v>276</v>
      </c>
      <c r="D52" s="227" t="s">
        <v>276</v>
      </c>
      <c r="E52" s="236"/>
      <c r="G52" s="237"/>
      <c r="H52" s="228" t="s">
        <v>276</v>
      </c>
      <c r="I52" s="228" t="s">
        <v>276</v>
      </c>
      <c r="J52" s="238"/>
    </row>
    <row r="53" spans="2:10" x14ac:dyDescent="0.25">
      <c r="B53" s="239"/>
      <c r="C53" s="240"/>
      <c r="D53" s="241"/>
      <c r="E53" s="241"/>
      <c r="G53" s="242"/>
      <c r="H53" s="243"/>
      <c r="I53" s="243"/>
      <c r="J53" s="244"/>
    </row>
    <row r="54" spans="2:10" x14ac:dyDescent="0.25">
      <c r="B54" s="245" t="s">
        <v>342</v>
      </c>
      <c r="C54" s="246">
        <v>1143944.101</v>
      </c>
      <c r="D54" s="246">
        <v>1054137.442</v>
      </c>
      <c r="E54" s="247">
        <f>C54/D54-1</f>
        <v>8.5194449434991215E-2</v>
      </c>
      <c r="G54" s="248" t="s">
        <v>277</v>
      </c>
      <c r="H54" s="249">
        <v>191223.80600000001</v>
      </c>
      <c r="I54" s="249">
        <v>56003.324999999997</v>
      </c>
      <c r="J54" s="178">
        <f>H54/I54-1</f>
        <v>2.4145080850110241</v>
      </c>
    </row>
    <row r="55" spans="2:10" x14ac:dyDescent="0.25">
      <c r="B55" s="245" t="s">
        <v>308</v>
      </c>
      <c r="C55" s="246">
        <v>270235.14</v>
      </c>
      <c r="D55" s="250">
        <v>267304.61599999998</v>
      </c>
      <c r="E55" s="247">
        <f>C55/D55-1</f>
        <v>1.0963237537207515E-2</v>
      </c>
      <c r="G55" s="251" t="s">
        <v>326</v>
      </c>
      <c r="H55" s="252">
        <v>-136409.399</v>
      </c>
      <c r="I55" s="252">
        <v>-41747.370000000003</v>
      </c>
      <c r="J55" s="178"/>
    </row>
    <row r="56" spans="2:10" ht="15.75" thickBot="1" x14ac:dyDescent="0.3">
      <c r="B56" s="253" t="s">
        <v>280</v>
      </c>
      <c r="C56" s="254">
        <v>-72706.422000000006</v>
      </c>
      <c r="D56" s="255">
        <v>-80191.233999999997</v>
      </c>
      <c r="E56" s="256"/>
      <c r="G56" s="257" t="s">
        <v>308</v>
      </c>
      <c r="H56" s="249">
        <v>22588.456999999999</v>
      </c>
      <c r="I56" s="249">
        <v>5042.3180000000002</v>
      </c>
      <c r="J56" s="178">
        <f>H56/I56-1</f>
        <v>3.479776364759223</v>
      </c>
    </row>
    <row r="57" spans="2:10" ht="15.75" thickBot="1" x14ac:dyDescent="0.3">
      <c r="B57" s="258" t="s">
        <v>327</v>
      </c>
      <c r="C57" s="259">
        <f>SUM(C55:C56)</f>
        <v>197528.71799999999</v>
      </c>
      <c r="D57" s="259">
        <f>SUM(D55:D56)</f>
        <v>187113.38199999998</v>
      </c>
      <c r="E57" s="260">
        <f>C57/D57-1</f>
        <v>5.5663234177446563E-2</v>
      </c>
      <c r="G57" s="251" t="s">
        <v>280</v>
      </c>
      <c r="H57" s="252">
        <v>-8944.9009999999998</v>
      </c>
      <c r="I57" s="252">
        <v>-1725.836</v>
      </c>
      <c r="J57" s="178"/>
    </row>
    <row r="58" spans="2:10" ht="15.75" thickBot="1" x14ac:dyDescent="0.3">
      <c r="B58" s="261" t="s">
        <v>282</v>
      </c>
      <c r="C58" s="262" t="str">
        <f>C51</f>
        <v>Q1 2026</v>
      </c>
      <c r="D58" s="262" t="s">
        <v>283</v>
      </c>
      <c r="E58" s="263"/>
      <c r="G58" s="248" t="s">
        <v>363</v>
      </c>
      <c r="H58" s="264">
        <f>SUM(H56:H57)</f>
        <v>13643.555999999999</v>
      </c>
      <c r="I58" s="264">
        <f>SUM(I56:I57)</f>
        <v>3316.482</v>
      </c>
      <c r="J58" s="265">
        <f>H58/I58-1</f>
        <v>3.1138640282082033</v>
      </c>
    </row>
    <row r="59" spans="2:10" ht="15.75" thickBot="1" x14ac:dyDescent="0.3">
      <c r="B59" s="245" t="s">
        <v>284</v>
      </c>
      <c r="C59" s="262"/>
      <c r="D59" s="262"/>
      <c r="E59" s="263"/>
      <c r="G59" s="266" t="s">
        <v>282</v>
      </c>
      <c r="H59" s="249" t="str">
        <f>H51</f>
        <v>Q1 2026</v>
      </c>
      <c r="I59" s="249" t="s">
        <v>283</v>
      </c>
      <c r="J59" s="178"/>
    </row>
    <row r="60" spans="2:10" x14ac:dyDescent="0.25">
      <c r="B60" s="253" t="s">
        <v>364</v>
      </c>
      <c r="C60" s="267">
        <v>9378733.8920000009</v>
      </c>
      <c r="D60" s="267">
        <v>8464984.1679999996</v>
      </c>
      <c r="E60" s="256">
        <f t="shared" ref="E60:E75" si="6">C60/D60-1</f>
        <v>0.10794464654219094</v>
      </c>
      <c r="G60" s="268" t="s">
        <v>284</v>
      </c>
      <c r="H60" s="269"/>
      <c r="I60" s="269"/>
      <c r="J60" s="270"/>
    </row>
    <row r="61" spans="2:10" x14ac:dyDescent="0.25">
      <c r="B61" s="253" t="s">
        <v>365</v>
      </c>
      <c r="C61" s="267">
        <v>428951.73200000002</v>
      </c>
      <c r="D61" s="267">
        <v>315963.84000000003</v>
      </c>
      <c r="E61" s="256">
        <f t="shared" si="6"/>
        <v>0.35759754027549473</v>
      </c>
      <c r="G61" s="268" t="s">
        <v>285</v>
      </c>
      <c r="H61" s="269"/>
      <c r="I61" s="269"/>
      <c r="J61" s="270"/>
    </row>
    <row r="62" spans="2:10" x14ac:dyDescent="0.25">
      <c r="B62" s="253" t="s">
        <v>366</v>
      </c>
      <c r="C62" s="267">
        <v>91236.183999999994</v>
      </c>
      <c r="D62" s="267">
        <v>79730.364000000001</v>
      </c>
      <c r="E62" s="256">
        <f t="shared" si="6"/>
        <v>0.14430913672989121</v>
      </c>
      <c r="G62" s="271" t="s">
        <v>310</v>
      </c>
      <c r="H62" s="269">
        <v>112846.72199999999</v>
      </c>
      <c r="I62" s="269">
        <v>114814.024</v>
      </c>
      <c r="J62" s="272">
        <f t="shared" ref="J62:J71" si="7">H62/I62-1</f>
        <v>-1.7134683825732022E-2</v>
      </c>
    </row>
    <row r="63" spans="2:10" x14ac:dyDescent="0.25">
      <c r="B63" s="253" t="s">
        <v>346</v>
      </c>
      <c r="C63" s="267">
        <v>4540988.3550000004</v>
      </c>
      <c r="D63" s="267">
        <v>4157737.398</v>
      </c>
      <c r="E63" s="256">
        <f t="shared" si="6"/>
        <v>9.2177768895254308E-2</v>
      </c>
      <c r="G63" s="271" t="s">
        <v>367</v>
      </c>
      <c r="H63" s="269">
        <v>165903.83799999999</v>
      </c>
      <c r="I63" s="269">
        <v>168386.16399999999</v>
      </c>
      <c r="J63" s="272">
        <f t="shared" si="7"/>
        <v>-1.474186442064207E-2</v>
      </c>
    </row>
    <row r="64" spans="2:10" x14ac:dyDescent="0.25">
      <c r="B64" s="253" t="s">
        <v>347</v>
      </c>
      <c r="C64" s="267">
        <v>15954958.596999999</v>
      </c>
      <c r="D64" s="267">
        <v>16955007.278000001</v>
      </c>
      <c r="E64" s="256">
        <f t="shared" si="6"/>
        <v>-5.898249789002552E-2</v>
      </c>
      <c r="G64" s="271" t="s">
        <v>311</v>
      </c>
      <c r="H64" s="269">
        <v>1116.6099999999999</v>
      </c>
      <c r="I64" s="269">
        <v>1116.6099999999999</v>
      </c>
      <c r="J64" s="272">
        <f t="shared" si="7"/>
        <v>0</v>
      </c>
    </row>
    <row r="65" spans="2:10" x14ac:dyDescent="0.25">
      <c r="B65" s="253" t="s">
        <v>368</v>
      </c>
      <c r="C65" s="267">
        <v>3442368.0320000001</v>
      </c>
      <c r="D65" s="267">
        <v>3281946.0529999998</v>
      </c>
      <c r="E65" s="256">
        <f t="shared" si="6"/>
        <v>4.8880138920430971E-2</v>
      </c>
      <c r="G65" s="271" t="s">
        <v>369</v>
      </c>
      <c r="H65" s="269">
        <v>10.372</v>
      </c>
      <c r="I65" s="269">
        <v>10.372</v>
      </c>
      <c r="J65" s="272">
        <f t="shared" si="7"/>
        <v>0</v>
      </c>
    </row>
    <row r="66" spans="2:10" x14ac:dyDescent="0.25">
      <c r="B66" s="253" t="s">
        <v>370</v>
      </c>
      <c r="C66" s="267">
        <v>11440306.374</v>
      </c>
      <c r="D66" s="267">
        <v>12721240.136</v>
      </c>
      <c r="E66" s="256">
        <f t="shared" si="6"/>
        <v>-0.10069252276553364</v>
      </c>
      <c r="G66" s="271" t="s">
        <v>371</v>
      </c>
      <c r="H66" s="269">
        <v>4890.9080000000004</v>
      </c>
      <c r="I66" s="269">
        <v>4640.1790000000001</v>
      </c>
      <c r="J66" s="272">
        <f t="shared" si="7"/>
        <v>5.4034337899464768E-2</v>
      </c>
    </row>
    <row r="67" spans="2:10" x14ac:dyDescent="0.25">
      <c r="B67" s="253" t="s">
        <v>372</v>
      </c>
      <c r="C67" s="267">
        <v>86562.569000000003</v>
      </c>
      <c r="D67" s="267">
        <v>134365.628</v>
      </c>
      <c r="E67" s="256">
        <f t="shared" si="6"/>
        <v>-0.35576850799967974</v>
      </c>
      <c r="G67" s="271" t="s">
        <v>373</v>
      </c>
      <c r="H67" s="269">
        <v>1781.6690000000001</v>
      </c>
      <c r="I67" s="269">
        <v>1235.6690000000001</v>
      </c>
      <c r="J67" s="272">
        <f t="shared" si="7"/>
        <v>0.44186590421868632</v>
      </c>
    </row>
    <row r="68" spans="2:10" x14ac:dyDescent="0.25">
      <c r="B68" s="253" t="s">
        <v>350</v>
      </c>
      <c r="C68" s="267">
        <v>1957352.9550000001</v>
      </c>
      <c r="D68" s="267">
        <v>2004620.148</v>
      </c>
      <c r="E68" s="256">
        <f t="shared" si="6"/>
        <v>-2.3579126971839615E-2</v>
      </c>
      <c r="G68" s="271" t="s">
        <v>375</v>
      </c>
      <c r="H68" s="269">
        <v>14564.766</v>
      </c>
      <c r="I68" s="269">
        <v>13910.93</v>
      </c>
      <c r="J68" s="272">
        <f t="shared" si="7"/>
        <v>4.7001602337154891E-2</v>
      </c>
    </row>
    <row r="69" spans="2:10" x14ac:dyDescent="0.25">
      <c r="B69" s="253" t="s">
        <v>374</v>
      </c>
      <c r="C69" s="267">
        <v>722.22299999999996</v>
      </c>
      <c r="D69" s="267">
        <v>1045.3889999999999</v>
      </c>
      <c r="E69" s="256">
        <f t="shared" si="6"/>
        <v>-0.30913468574855862</v>
      </c>
      <c r="G69" s="271" t="s">
        <v>377</v>
      </c>
      <c r="H69" s="269">
        <v>885.31500000000005</v>
      </c>
      <c r="I69" s="269">
        <v>806.22699999999998</v>
      </c>
      <c r="J69" s="272">
        <f t="shared" si="7"/>
        <v>9.8096441820975988E-2</v>
      </c>
    </row>
    <row r="70" spans="2:10" x14ac:dyDescent="0.25">
      <c r="B70" s="253" t="s">
        <v>286</v>
      </c>
      <c r="C70" s="267">
        <v>43809.756999999998</v>
      </c>
      <c r="D70" s="267">
        <v>57427.288</v>
      </c>
      <c r="E70" s="256">
        <f t="shared" si="6"/>
        <v>-0.23712648593121799</v>
      </c>
      <c r="G70" s="271" t="s">
        <v>313</v>
      </c>
      <c r="H70" s="269">
        <v>920.07899999999995</v>
      </c>
      <c r="I70" s="269">
        <v>927.92600000000004</v>
      </c>
      <c r="J70" s="272">
        <f t="shared" si="7"/>
        <v>-8.4564932979570573E-3</v>
      </c>
    </row>
    <row r="71" spans="2:10" x14ac:dyDescent="0.25">
      <c r="B71" s="253" t="s">
        <v>376</v>
      </c>
      <c r="C71" s="267">
        <v>958643.82200000004</v>
      </c>
      <c r="D71" s="267">
        <v>962643.603</v>
      </c>
      <c r="E71" s="256">
        <f t="shared" si="6"/>
        <v>-4.1549967065017679E-3</v>
      </c>
      <c r="G71" s="268" t="s">
        <v>287</v>
      </c>
      <c r="H71" s="273">
        <f>SUM(H62:H70)</f>
        <v>302920.27899999998</v>
      </c>
      <c r="I71" s="273">
        <f>SUM(I62:I70)</f>
        <v>305848.10099999991</v>
      </c>
      <c r="J71" s="270">
        <f t="shared" si="7"/>
        <v>-9.5727977071857762E-3</v>
      </c>
    </row>
    <row r="72" spans="2:10" x14ac:dyDescent="0.25">
      <c r="B72" s="253" t="s">
        <v>378</v>
      </c>
      <c r="C72" s="267">
        <v>24305.575000000001</v>
      </c>
      <c r="D72" s="267">
        <v>30754.025000000001</v>
      </c>
      <c r="E72" s="256">
        <f t="shared" si="6"/>
        <v>-0.20967824536788271</v>
      </c>
      <c r="G72" s="268"/>
      <c r="H72" s="273"/>
      <c r="I72" s="273"/>
      <c r="J72" s="270"/>
    </row>
    <row r="73" spans="2:10" x14ac:dyDescent="0.25">
      <c r="B73" s="253" t="s">
        <v>379</v>
      </c>
      <c r="C73" s="267">
        <v>475505.93599999999</v>
      </c>
      <c r="D73" s="267">
        <v>487479.66200000001</v>
      </c>
      <c r="E73" s="256">
        <f t="shared" si="6"/>
        <v>-2.456251395365916E-2</v>
      </c>
      <c r="G73" s="268" t="s">
        <v>288</v>
      </c>
      <c r="H73" s="269"/>
      <c r="I73" s="269"/>
      <c r="J73" s="270"/>
    </row>
    <row r="74" spans="2:10" x14ac:dyDescent="0.25">
      <c r="B74" s="253" t="s">
        <v>380</v>
      </c>
      <c r="C74" s="267">
        <v>4075.0030000000002</v>
      </c>
      <c r="D74" s="267">
        <v>4224.7550000000001</v>
      </c>
      <c r="E74" s="256">
        <f t="shared" si="6"/>
        <v>-3.5446315821864194E-2</v>
      </c>
      <c r="G74" s="271" t="s">
        <v>312</v>
      </c>
      <c r="H74" s="269">
        <v>189546.72</v>
      </c>
      <c r="I74" s="269">
        <v>214532.63</v>
      </c>
      <c r="J74" s="272">
        <f t="shared" ref="J74:J80" si="8">H74/I74-1</f>
        <v>-0.11646671184705093</v>
      </c>
    </row>
    <row r="75" spans="2:10" x14ac:dyDescent="0.25">
      <c r="B75" s="245" t="s">
        <v>315</v>
      </c>
      <c r="C75" s="274">
        <f>SUM(C60:C74)</f>
        <v>48828521.00599999</v>
      </c>
      <c r="D75" s="274">
        <f>SUM(D60:D74)</f>
        <v>49659169.735000007</v>
      </c>
      <c r="E75" s="247">
        <f t="shared" si="6"/>
        <v>-1.6726995908966424E-2</v>
      </c>
      <c r="G75" s="271" t="s">
        <v>313</v>
      </c>
      <c r="H75" s="269">
        <v>27483.873</v>
      </c>
      <c r="I75" s="269">
        <v>25672.348999999998</v>
      </c>
      <c r="J75" s="272">
        <f t="shared" si="8"/>
        <v>7.0563235175713723E-2</v>
      </c>
    </row>
    <row r="76" spans="2:10" x14ac:dyDescent="0.25">
      <c r="B76" s="245"/>
      <c r="C76" s="275"/>
      <c r="D76" s="275"/>
      <c r="E76" s="263"/>
      <c r="G76" s="271" t="s">
        <v>314</v>
      </c>
      <c r="H76" s="269">
        <v>77562.351999999999</v>
      </c>
      <c r="I76" s="269">
        <v>50910.618999999999</v>
      </c>
      <c r="J76" s="272">
        <f t="shared" si="8"/>
        <v>0.52350047050105597</v>
      </c>
    </row>
    <row r="77" spans="2:10" x14ac:dyDescent="0.25">
      <c r="B77" s="245" t="s">
        <v>381</v>
      </c>
      <c r="C77" s="275"/>
      <c r="D77" s="275"/>
      <c r="E77" s="263"/>
      <c r="G77" s="271" t="s">
        <v>382</v>
      </c>
      <c r="H77" s="269">
        <v>23.501000000000001</v>
      </c>
      <c r="I77" s="269">
        <v>23.501000000000001</v>
      </c>
      <c r="J77" s="272">
        <f t="shared" si="8"/>
        <v>0</v>
      </c>
    </row>
    <row r="78" spans="2:10" x14ac:dyDescent="0.25">
      <c r="B78" s="253" t="s">
        <v>353</v>
      </c>
      <c r="C78" s="267">
        <v>2481672.8190000001</v>
      </c>
      <c r="D78" s="267">
        <v>3763926.622</v>
      </c>
      <c r="E78" s="256">
        <f t="shared" ref="E78:E87" si="9">C78/D78-1</f>
        <v>-0.3406691818871489</v>
      </c>
      <c r="G78" s="268" t="s">
        <v>293</v>
      </c>
      <c r="H78" s="273">
        <f>SUM(H74:H77)</f>
        <v>294616.446</v>
      </c>
      <c r="I78" s="273">
        <f>SUM(I74:I77)</f>
        <v>291139.09899999999</v>
      </c>
      <c r="J78" s="270">
        <f t="shared" si="8"/>
        <v>1.1943936805272726E-2</v>
      </c>
    </row>
    <row r="79" spans="2:10" x14ac:dyDescent="0.25">
      <c r="B79" s="253" t="s">
        <v>354</v>
      </c>
      <c r="C79" s="267">
        <v>36807960.001999997</v>
      </c>
      <c r="D79" s="267">
        <v>36437296.175999999</v>
      </c>
      <c r="E79" s="256">
        <f t="shared" si="9"/>
        <v>1.0172649040961046E-2</v>
      </c>
      <c r="G79" s="271" t="s">
        <v>384</v>
      </c>
      <c r="H79" s="269">
        <v>70.897000000000006</v>
      </c>
      <c r="I79" s="269">
        <v>70.897000000000006</v>
      </c>
      <c r="J79" s="272">
        <f t="shared" si="8"/>
        <v>0</v>
      </c>
    </row>
    <row r="80" spans="2:10" x14ac:dyDescent="0.25">
      <c r="B80" s="253" t="s">
        <v>366</v>
      </c>
      <c r="C80" s="267">
        <v>23941.686000000002</v>
      </c>
      <c r="D80" s="267">
        <v>11863.583000000001</v>
      </c>
      <c r="E80" s="256">
        <f t="shared" si="9"/>
        <v>1.0180822269292507</v>
      </c>
      <c r="G80" s="268" t="s">
        <v>315</v>
      </c>
      <c r="H80" s="273">
        <f>SUM(H71,H78:H79)</f>
        <v>597607.62199999997</v>
      </c>
      <c r="I80" s="273">
        <f>SUM(I71,I78:I79)</f>
        <v>597058.09699999995</v>
      </c>
      <c r="J80" s="270">
        <f t="shared" si="8"/>
        <v>9.2038781947878512E-4</v>
      </c>
    </row>
    <row r="81" spans="2:10" x14ac:dyDescent="0.25">
      <c r="B81" s="253" t="s">
        <v>383</v>
      </c>
      <c r="C81" s="267">
        <v>2638536.8330000001</v>
      </c>
      <c r="D81" s="267">
        <v>2588284.2549999999</v>
      </c>
      <c r="E81" s="256">
        <f t="shared" si="9"/>
        <v>1.9415401497313578E-2</v>
      </c>
      <c r="G81" s="268"/>
      <c r="H81" s="269"/>
      <c r="I81" s="269"/>
      <c r="J81" s="270"/>
    </row>
    <row r="82" spans="2:10" x14ac:dyDescent="0.25">
      <c r="B82" s="253" t="s">
        <v>355</v>
      </c>
      <c r="C82" s="254">
        <v>2535408.9739999999</v>
      </c>
      <c r="D82" s="254">
        <v>2319377.327</v>
      </c>
      <c r="E82" s="276">
        <f t="shared" si="9"/>
        <v>9.314208795833423E-2</v>
      </c>
      <c r="G82" s="268" t="s">
        <v>294</v>
      </c>
      <c r="H82" s="269"/>
      <c r="I82" s="269"/>
      <c r="J82" s="270"/>
    </row>
    <row r="83" spans="2:10" x14ac:dyDescent="0.25">
      <c r="B83" s="253" t="s">
        <v>335</v>
      </c>
      <c r="C83" s="254">
        <v>128015.38</v>
      </c>
      <c r="D83" s="254">
        <v>116386.662</v>
      </c>
      <c r="E83" s="276">
        <f t="shared" si="9"/>
        <v>9.9914524569834295E-2</v>
      </c>
      <c r="G83" s="268" t="s">
        <v>298</v>
      </c>
      <c r="H83" s="269"/>
      <c r="I83" s="269"/>
      <c r="J83" s="270"/>
    </row>
    <row r="84" spans="2:10" x14ac:dyDescent="0.25">
      <c r="B84" s="253" t="s">
        <v>299</v>
      </c>
      <c r="C84" s="254">
        <v>138494.55499999999</v>
      </c>
      <c r="D84" s="254">
        <v>177543.36900000001</v>
      </c>
      <c r="E84" s="276">
        <f t="shared" si="9"/>
        <v>-0.21993957994567515</v>
      </c>
      <c r="G84" s="271" t="s">
        <v>387</v>
      </c>
      <c r="H84" s="269">
        <v>53986.152000000002</v>
      </c>
      <c r="I84" s="269">
        <v>77864.346999999994</v>
      </c>
      <c r="J84" s="272">
        <f t="shared" ref="J84:J93" si="10">H84/I84-1</f>
        <v>-0.30666403713627743</v>
      </c>
    </row>
    <row r="85" spans="2:10" x14ac:dyDescent="0.25">
      <c r="B85" s="253" t="s">
        <v>385</v>
      </c>
      <c r="C85" s="254">
        <v>55098.654999999999</v>
      </c>
      <c r="D85" s="254">
        <v>66796.913</v>
      </c>
      <c r="E85" s="276">
        <f t="shared" si="9"/>
        <v>-0.17513171604202726</v>
      </c>
      <c r="G85" s="271" t="s">
        <v>337</v>
      </c>
      <c r="H85" s="269">
        <v>7588.0249999999996</v>
      </c>
      <c r="I85" s="269">
        <v>6222.4639999999999</v>
      </c>
      <c r="J85" s="272">
        <f t="shared" si="10"/>
        <v>0.21945663325653619</v>
      </c>
    </row>
    <row r="86" spans="2:10" x14ac:dyDescent="0.25">
      <c r="B86" s="253" t="s">
        <v>386</v>
      </c>
      <c r="C86" s="254">
        <v>49001.428</v>
      </c>
      <c r="D86" s="254">
        <v>54422.154000000002</v>
      </c>
      <c r="E86" s="276">
        <f t="shared" si="9"/>
        <v>-9.9605135070545026E-2</v>
      </c>
      <c r="G86" s="271" t="s">
        <v>388</v>
      </c>
      <c r="H86" s="269">
        <v>30089.580999999998</v>
      </c>
      <c r="I86" s="269">
        <v>21148.245999999999</v>
      </c>
      <c r="J86" s="272">
        <f t="shared" si="10"/>
        <v>0.42279321887971233</v>
      </c>
    </row>
    <row r="87" spans="2:10" x14ac:dyDescent="0.25">
      <c r="B87" s="245" t="s">
        <v>302</v>
      </c>
      <c r="C87" s="246">
        <f>SUM(C78:C86)</f>
        <v>44858130.331999995</v>
      </c>
      <c r="D87" s="246">
        <f>SUM(D78:D86)</f>
        <v>45535897.061000004</v>
      </c>
      <c r="E87" s="277">
        <f t="shared" si="9"/>
        <v>-1.4884229206950095E-2</v>
      </c>
      <c r="G87" s="271" t="s">
        <v>356</v>
      </c>
      <c r="H87" s="269">
        <v>186806.98800000001</v>
      </c>
      <c r="I87" s="269">
        <v>185230.59599999999</v>
      </c>
      <c r="J87" s="272">
        <f t="shared" si="10"/>
        <v>8.5104298860001482E-3</v>
      </c>
    </row>
    <row r="88" spans="2:10" x14ac:dyDescent="0.25">
      <c r="B88" s="245"/>
      <c r="C88" s="278"/>
      <c r="D88" s="278"/>
      <c r="E88" s="279"/>
      <c r="G88" s="271" t="s">
        <v>334</v>
      </c>
      <c r="H88" s="269">
        <v>2603.902</v>
      </c>
      <c r="I88" s="269">
        <v>2603.902</v>
      </c>
      <c r="J88" s="272">
        <f t="shared" si="10"/>
        <v>0</v>
      </c>
    </row>
    <row r="89" spans="2:10" x14ac:dyDescent="0.25">
      <c r="B89" s="245" t="s">
        <v>303</v>
      </c>
      <c r="C89" s="278"/>
      <c r="D89" s="278"/>
      <c r="E89" s="279"/>
      <c r="G89" s="271" t="s">
        <v>318</v>
      </c>
      <c r="H89" s="269">
        <v>1218.8209999999999</v>
      </c>
      <c r="I89" s="269">
        <v>1030.0940000000001</v>
      </c>
      <c r="J89" s="272">
        <f t="shared" si="10"/>
        <v>0.1832133766432964</v>
      </c>
    </row>
    <row r="90" spans="2:10" x14ac:dyDescent="0.25">
      <c r="B90" s="253" t="s">
        <v>304</v>
      </c>
      <c r="C90" s="254">
        <v>353513.23599999998</v>
      </c>
      <c r="D90" s="254">
        <v>353513.23599999998</v>
      </c>
      <c r="E90" s="276">
        <f t="shared" ref="E90:E95" si="11">C90/D90-1</f>
        <v>0</v>
      </c>
      <c r="G90" s="271" t="s">
        <v>390</v>
      </c>
      <c r="H90" s="269">
        <v>326.80200000000002</v>
      </c>
      <c r="I90" s="269">
        <v>326.80200000000002</v>
      </c>
      <c r="J90" s="272">
        <f t="shared" si="10"/>
        <v>0</v>
      </c>
    </row>
    <row r="91" spans="2:10" x14ac:dyDescent="0.25">
      <c r="B91" s="253" t="s">
        <v>389</v>
      </c>
      <c r="C91" s="254">
        <v>2416700.8739999998</v>
      </c>
      <c r="D91" s="254">
        <v>2502649.0869999998</v>
      </c>
      <c r="E91" s="276">
        <f t="shared" si="11"/>
        <v>-3.4342894274094427E-2</v>
      </c>
      <c r="G91" s="271" t="s">
        <v>392</v>
      </c>
      <c r="H91" s="269">
        <v>34.795999999999999</v>
      </c>
      <c r="I91" s="269">
        <v>25.356000000000002</v>
      </c>
      <c r="J91" s="272">
        <f t="shared" si="10"/>
        <v>0.37229846979018766</v>
      </c>
    </row>
    <row r="92" spans="2:10" x14ac:dyDescent="0.25">
      <c r="B92" s="245" t="s">
        <v>303</v>
      </c>
      <c r="C92" s="246">
        <f>SUM(C90:C91)</f>
        <v>2770214.11</v>
      </c>
      <c r="D92" s="246">
        <f>SUM(D90:D91)</f>
        <v>2856162.3229999999</v>
      </c>
      <c r="E92" s="277">
        <f t="shared" si="11"/>
        <v>-3.0092201800954843E-2</v>
      </c>
      <c r="G92" s="271" t="s">
        <v>324</v>
      </c>
      <c r="H92" s="269">
        <v>99.792000000000002</v>
      </c>
      <c r="I92" s="269">
        <v>144.37299999999999</v>
      </c>
      <c r="J92" s="272">
        <f t="shared" si="10"/>
        <v>-0.30879042480242147</v>
      </c>
    </row>
    <row r="93" spans="2:10" x14ac:dyDescent="0.25">
      <c r="B93" s="253" t="s">
        <v>391</v>
      </c>
      <c r="C93" s="254">
        <v>31421.462</v>
      </c>
      <c r="D93" s="254">
        <v>31421.462</v>
      </c>
      <c r="E93" s="276">
        <f t="shared" si="11"/>
        <v>0</v>
      </c>
      <c r="G93" s="268" t="s">
        <v>301</v>
      </c>
      <c r="H93" s="273">
        <f>SUM(H84:H92)</f>
        <v>282754.85900000005</v>
      </c>
      <c r="I93" s="273">
        <f>SUM(I84:I92)</f>
        <v>294596.18000000005</v>
      </c>
      <c r="J93" s="270">
        <f t="shared" si="10"/>
        <v>-4.0195093500533519E-2</v>
      </c>
    </row>
    <row r="94" spans="2:10" ht="15.75" thickBot="1" x14ac:dyDescent="0.3">
      <c r="B94" s="253" t="s">
        <v>359</v>
      </c>
      <c r="C94" s="254">
        <v>1168755.102</v>
      </c>
      <c r="D94" s="254">
        <v>1235688.889</v>
      </c>
      <c r="E94" s="276">
        <f t="shared" si="11"/>
        <v>-5.4167183662359508E-2</v>
      </c>
      <c r="G94" s="268"/>
      <c r="H94" s="273"/>
      <c r="I94" s="273"/>
      <c r="J94" s="270"/>
    </row>
    <row r="95" spans="2:10" ht="15.75" thickBot="1" x14ac:dyDescent="0.3">
      <c r="B95" s="280" t="s">
        <v>307</v>
      </c>
      <c r="C95" s="281">
        <f>SUM(C92:C94)</f>
        <v>3970390.6739999996</v>
      </c>
      <c r="D95" s="281">
        <f>SUM(D92:D94)</f>
        <v>4123272.6739999996</v>
      </c>
      <c r="E95" s="282">
        <f t="shared" si="11"/>
        <v>-3.7077829211738411E-2</v>
      </c>
      <c r="G95" s="268" t="s">
        <v>295</v>
      </c>
      <c r="H95" s="269"/>
      <c r="I95" s="269"/>
      <c r="J95" s="270"/>
    </row>
    <row r="96" spans="2:10" ht="15.75" thickBot="1" x14ac:dyDescent="0.3">
      <c r="G96" s="271" t="s">
        <v>394</v>
      </c>
      <c r="H96" s="269">
        <v>157456.446</v>
      </c>
      <c r="I96" s="269">
        <v>159584.296</v>
      </c>
      <c r="J96" s="272">
        <f t="shared" ref="J96:J103" si="12">H96/I96-1</f>
        <v>-1.3333705466858747E-2</v>
      </c>
    </row>
    <row r="97" spans="2:10" x14ac:dyDescent="0.25">
      <c r="B97" s="552" t="s">
        <v>393</v>
      </c>
      <c r="C97" s="553"/>
      <c r="D97" s="553"/>
      <c r="E97" s="554"/>
      <c r="G97" s="271" t="s">
        <v>296</v>
      </c>
      <c r="H97" s="269">
        <v>68433.421000000002</v>
      </c>
      <c r="I97" s="269">
        <v>68540.95</v>
      </c>
      <c r="J97" s="272">
        <f t="shared" si="12"/>
        <v>-1.5688285616116682E-3</v>
      </c>
    </row>
    <row r="98" spans="2:10" ht="15.75" thickBot="1" x14ac:dyDescent="0.3">
      <c r="B98" s="555" t="s">
        <v>273</v>
      </c>
      <c r="C98" s="556"/>
      <c r="D98" s="556"/>
      <c r="E98" s="557"/>
      <c r="G98" s="271" t="s">
        <v>324</v>
      </c>
      <c r="H98" s="269">
        <v>213.011</v>
      </c>
      <c r="I98" s="269">
        <v>213.001</v>
      </c>
      <c r="J98" s="272">
        <f t="shared" si="12"/>
        <v>4.694813639360973E-5</v>
      </c>
    </row>
    <row r="99" spans="2:10" x14ac:dyDescent="0.25">
      <c r="B99" s="285"/>
      <c r="C99" s="283" t="s">
        <v>274</v>
      </c>
      <c r="D99" s="283" t="s">
        <v>275</v>
      </c>
      <c r="E99" s="286"/>
      <c r="G99" s="271" t="s">
        <v>333</v>
      </c>
      <c r="H99" s="269">
        <v>3494.6979999999999</v>
      </c>
      <c r="I99" s="269">
        <v>3147.2139999999999</v>
      </c>
      <c r="J99" s="272">
        <f t="shared" si="12"/>
        <v>0.11041003249222969</v>
      </c>
    </row>
    <row r="100" spans="2:10" ht="15.75" thickBot="1" x14ac:dyDescent="0.3">
      <c r="B100" s="287"/>
      <c r="C100" s="284" t="s">
        <v>276</v>
      </c>
      <c r="D100" s="284" t="s">
        <v>276</v>
      </c>
      <c r="E100" s="288"/>
      <c r="G100" s="271" t="s">
        <v>318</v>
      </c>
      <c r="H100" s="269">
        <v>1244.7819999999999</v>
      </c>
      <c r="I100" s="269">
        <v>1145.221</v>
      </c>
      <c r="J100" s="272">
        <f t="shared" si="12"/>
        <v>8.6936058629731638E-2</v>
      </c>
    </row>
    <row r="101" spans="2:10" x14ac:dyDescent="0.25">
      <c r="B101" s="289"/>
      <c r="C101" s="290"/>
      <c r="D101" s="290"/>
      <c r="E101" s="291"/>
      <c r="G101" s="271" t="s">
        <v>390</v>
      </c>
      <c r="H101" s="269">
        <v>60.664999999999999</v>
      </c>
      <c r="I101" s="269">
        <v>60.664999999999999</v>
      </c>
      <c r="J101" s="272">
        <f t="shared" si="12"/>
        <v>0</v>
      </c>
    </row>
    <row r="102" spans="2:10" x14ac:dyDescent="0.25">
      <c r="B102" s="292" t="s">
        <v>342</v>
      </c>
      <c r="C102" s="293">
        <v>17169.086000000003</v>
      </c>
      <c r="D102" s="293">
        <v>13098.367</v>
      </c>
      <c r="E102" s="294">
        <f>C102/D102-1</f>
        <v>0.31078064922138782</v>
      </c>
      <c r="G102" s="268" t="s">
        <v>297</v>
      </c>
      <c r="H102" s="273">
        <f>SUM(H96:H101)</f>
        <v>230903.02300000002</v>
      </c>
      <c r="I102" s="273">
        <f>SUM(I96:I101)</f>
        <v>232691.34699999998</v>
      </c>
      <c r="J102" s="270">
        <f t="shared" si="12"/>
        <v>-7.6853910687102456E-3</v>
      </c>
    </row>
    <row r="103" spans="2:10" x14ac:dyDescent="0.25">
      <c r="B103" s="292" t="s">
        <v>308</v>
      </c>
      <c r="C103" s="293">
        <v>11630.885</v>
      </c>
      <c r="D103" s="293">
        <v>6728.1689999999999</v>
      </c>
      <c r="E103" s="294">
        <f>C103/D103-1</f>
        <v>0.72868502559908954</v>
      </c>
      <c r="G103" s="268" t="s">
        <v>302</v>
      </c>
      <c r="H103" s="273">
        <f>SUM(H93,H102:H102)</f>
        <v>513657.8820000001</v>
      </c>
      <c r="I103" s="273">
        <f>SUM(I93,I102:I102)</f>
        <v>527287.527</v>
      </c>
      <c r="J103" s="270">
        <f t="shared" si="12"/>
        <v>-2.5848601194012111E-2</v>
      </c>
    </row>
    <row r="104" spans="2:10" ht="15.75" thickBot="1" x14ac:dyDescent="0.3">
      <c r="B104" s="295" t="s">
        <v>280</v>
      </c>
      <c r="C104" s="183">
        <v>-1838.3510000000001</v>
      </c>
      <c r="D104" s="183">
        <v>-835.01700000000005</v>
      </c>
      <c r="E104" s="294"/>
      <c r="G104" s="268"/>
      <c r="H104" s="273"/>
      <c r="I104" s="273"/>
      <c r="J104" s="270"/>
    </row>
    <row r="105" spans="2:10" ht="15.75" thickBot="1" x14ac:dyDescent="0.3">
      <c r="B105" s="292" t="s">
        <v>327</v>
      </c>
      <c r="C105" s="296">
        <f>SUM(C103:C104)</f>
        <v>9792.5339999999997</v>
      </c>
      <c r="D105" s="296">
        <f>SUM(D103:D104)</f>
        <v>5893.152</v>
      </c>
      <c r="E105" s="297">
        <f>C105/D105-1</f>
        <v>0.66168020101975977</v>
      </c>
      <c r="G105" s="268" t="s">
        <v>303</v>
      </c>
      <c r="H105" s="269"/>
      <c r="I105" s="269"/>
      <c r="J105" s="270"/>
    </row>
    <row r="106" spans="2:10" ht="15.75" thickBot="1" x14ac:dyDescent="0.3">
      <c r="B106" s="298" t="s">
        <v>282</v>
      </c>
      <c r="C106" s="299" t="str">
        <f>C99</f>
        <v>Q1 2026</v>
      </c>
      <c r="D106" s="299" t="s">
        <v>283</v>
      </c>
      <c r="E106" s="294"/>
      <c r="G106" s="271" t="s">
        <v>304</v>
      </c>
      <c r="H106" s="269">
        <v>1463.0650000000001</v>
      </c>
      <c r="I106" s="269">
        <v>1463.0650000000001</v>
      </c>
      <c r="J106" s="272">
        <f>H106/I106-1</f>
        <v>0</v>
      </c>
    </row>
    <row r="107" spans="2:10" x14ac:dyDescent="0.25">
      <c r="B107" s="300" t="s">
        <v>284</v>
      </c>
      <c r="C107" s="301"/>
      <c r="D107" s="301"/>
      <c r="E107" s="294"/>
      <c r="G107" s="271" t="s">
        <v>305</v>
      </c>
      <c r="H107" s="269">
        <v>14647.616</v>
      </c>
      <c r="I107" s="269">
        <v>14647.616</v>
      </c>
      <c r="J107" s="272">
        <f>H107/I107-1</f>
        <v>0</v>
      </c>
    </row>
    <row r="108" spans="2:10" x14ac:dyDescent="0.25">
      <c r="B108" s="302" t="s">
        <v>322</v>
      </c>
      <c r="C108" s="301">
        <v>366909.87300000002</v>
      </c>
      <c r="D108" s="301">
        <v>287100.799</v>
      </c>
      <c r="E108" s="303">
        <f t="shared" ref="E108:E116" si="13">C108/D108-1</f>
        <v>0.27798276520992893</v>
      </c>
      <c r="G108" s="271" t="s">
        <v>396</v>
      </c>
      <c r="H108" s="269">
        <v>1492.37</v>
      </c>
      <c r="I108" s="269">
        <v>973.86599999999999</v>
      </c>
      <c r="J108" s="272">
        <f>H108/I108-1</f>
        <v>0.53241821770140851</v>
      </c>
    </row>
    <row r="109" spans="2:10" x14ac:dyDescent="0.25">
      <c r="B109" s="302" t="s">
        <v>395</v>
      </c>
      <c r="C109" s="301">
        <v>1224644.6740000001</v>
      </c>
      <c r="D109" s="301">
        <v>1343682.3160000001</v>
      </c>
      <c r="E109" s="303">
        <f t="shared" si="13"/>
        <v>-8.8590614449970961E-2</v>
      </c>
      <c r="G109" s="271" t="s">
        <v>397</v>
      </c>
      <c r="H109" s="269">
        <v>540.58699999999999</v>
      </c>
      <c r="I109" s="269">
        <v>522.947</v>
      </c>
      <c r="J109" s="272">
        <v>1</v>
      </c>
    </row>
    <row r="110" spans="2:10" x14ac:dyDescent="0.25">
      <c r="B110" s="302" t="s">
        <v>313</v>
      </c>
      <c r="C110" s="301">
        <v>133725.364</v>
      </c>
      <c r="D110" s="301">
        <v>48507.565000000002</v>
      </c>
      <c r="E110" s="303">
        <f t="shared" si="13"/>
        <v>1.7567939969775845</v>
      </c>
      <c r="G110" s="271" t="s">
        <v>398</v>
      </c>
      <c r="H110" s="269">
        <v>-3477.0659999999998</v>
      </c>
      <c r="I110" s="269">
        <v>-3477.0659999999998</v>
      </c>
      <c r="J110" s="272">
        <v>1</v>
      </c>
    </row>
    <row r="111" spans="2:10" x14ac:dyDescent="0.25">
      <c r="B111" s="302" t="s">
        <v>371</v>
      </c>
      <c r="C111" s="301">
        <v>290.57400000000001</v>
      </c>
      <c r="D111" s="301">
        <v>290.57400000000001</v>
      </c>
      <c r="E111" s="303">
        <f t="shared" si="13"/>
        <v>0</v>
      </c>
      <c r="G111" s="271" t="s">
        <v>399</v>
      </c>
      <c r="H111" s="269">
        <v>91.923000000000002</v>
      </c>
      <c r="I111" s="269">
        <v>91.923000000000002</v>
      </c>
      <c r="J111" s="272">
        <f>H111/I111-1</f>
        <v>0</v>
      </c>
    </row>
    <row r="112" spans="2:10" x14ac:dyDescent="0.25">
      <c r="B112" s="302" t="s">
        <v>286</v>
      </c>
      <c r="C112" s="301">
        <v>764.46</v>
      </c>
      <c r="D112" s="301">
        <v>812.55</v>
      </c>
      <c r="E112" s="303">
        <f t="shared" si="13"/>
        <v>-5.9184050212294559E-2</v>
      </c>
      <c r="G112" s="271" t="s">
        <v>401</v>
      </c>
      <c r="H112" s="269">
        <v>66517.205000000002</v>
      </c>
      <c r="I112" s="269">
        <v>53378.137000000002</v>
      </c>
      <c r="J112" s="272">
        <f>H112/I112-1</f>
        <v>0.24615074145431493</v>
      </c>
    </row>
    <row r="113" spans="2:10" ht="15.75" thickBot="1" x14ac:dyDescent="0.3">
      <c r="B113" s="302" t="s">
        <v>374</v>
      </c>
      <c r="C113" s="301">
        <v>11372.950999999999</v>
      </c>
      <c r="D113" s="301">
        <v>9802.2890000000007</v>
      </c>
      <c r="E113" s="303">
        <f t="shared" si="13"/>
        <v>0.16023420652053799</v>
      </c>
      <c r="G113" s="271" t="s">
        <v>403</v>
      </c>
      <c r="H113" s="269">
        <v>2674.57</v>
      </c>
      <c r="I113" s="269">
        <v>2170.0819999999999</v>
      </c>
      <c r="J113" s="272">
        <f>H113/I113-1</f>
        <v>0.23247416457073977</v>
      </c>
    </row>
    <row r="114" spans="2:10" ht="15.75" thickBot="1" x14ac:dyDescent="0.3">
      <c r="B114" s="302" t="s">
        <v>400</v>
      </c>
      <c r="C114" s="301">
        <v>2365.069</v>
      </c>
      <c r="D114" s="301">
        <v>2365.069</v>
      </c>
      <c r="E114" s="303">
        <f t="shared" si="13"/>
        <v>0</v>
      </c>
      <c r="G114" s="304" t="s">
        <v>307</v>
      </c>
      <c r="H114" s="305">
        <f>SUM(H106:H113)</f>
        <v>83950.27</v>
      </c>
      <c r="I114" s="305">
        <f>SUM(I106:I113)</f>
        <v>69770.569999999992</v>
      </c>
      <c r="J114" s="306">
        <f>H114/I114-1</f>
        <v>0.20323325436498529</v>
      </c>
    </row>
    <row r="115" spans="2:10" ht="15.75" thickBot="1" x14ac:dyDescent="0.3">
      <c r="B115" s="302" t="s">
        <v>402</v>
      </c>
      <c r="C115" s="301">
        <v>68469.716</v>
      </c>
      <c r="D115" s="301">
        <v>68775.967999999993</v>
      </c>
      <c r="E115" s="303">
        <f t="shared" si="13"/>
        <v>-4.4528926150482206E-3</v>
      </c>
    </row>
    <row r="116" spans="2:10" x14ac:dyDescent="0.25">
      <c r="B116" s="300" t="s">
        <v>315</v>
      </c>
      <c r="C116" s="299">
        <f>SUM(C108:C115)</f>
        <v>1808542.6810000001</v>
      </c>
      <c r="D116" s="299">
        <f>SUM(D108:D115)</f>
        <v>1761337.1300000004</v>
      </c>
      <c r="E116" s="294">
        <f t="shared" si="13"/>
        <v>2.6800974212131567E-2</v>
      </c>
      <c r="G116" s="558" t="s">
        <v>404</v>
      </c>
      <c r="H116" s="559"/>
      <c r="I116" s="559"/>
      <c r="J116" s="560"/>
    </row>
    <row r="117" spans="2:10" ht="15.75" thickBot="1" x14ac:dyDescent="0.3">
      <c r="B117" s="300"/>
      <c r="C117" s="299"/>
      <c r="D117" s="299"/>
      <c r="E117" s="294"/>
      <c r="G117" s="555" t="s">
        <v>273</v>
      </c>
      <c r="H117" s="556"/>
      <c r="I117" s="556"/>
      <c r="J117" s="557"/>
    </row>
    <row r="118" spans="2:10" x14ac:dyDescent="0.25">
      <c r="B118" s="300" t="s">
        <v>294</v>
      </c>
      <c r="C118" s="299"/>
      <c r="D118" s="299"/>
      <c r="E118" s="294"/>
      <c r="G118" s="307"/>
      <c r="H118" s="308" t="s">
        <v>274</v>
      </c>
      <c r="I118" s="308" t="s">
        <v>275</v>
      </c>
      <c r="J118" s="309"/>
    </row>
    <row r="119" spans="2:10" ht="15.75" thickBot="1" x14ac:dyDescent="0.3">
      <c r="B119" s="302" t="s">
        <v>405</v>
      </c>
      <c r="C119" s="301">
        <v>932746.65700000001</v>
      </c>
      <c r="D119" s="301">
        <v>993640.397</v>
      </c>
      <c r="E119" s="303">
        <f t="shared" ref="E119:E125" si="14">C119/D119-1</f>
        <v>-6.1283478594318819E-2</v>
      </c>
      <c r="G119" s="310"/>
      <c r="H119" s="311" t="s">
        <v>276</v>
      </c>
      <c r="I119" s="311" t="s">
        <v>276</v>
      </c>
      <c r="J119" s="312"/>
    </row>
    <row r="120" spans="2:10" x14ac:dyDescent="0.25">
      <c r="B120" s="302" t="s">
        <v>406</v>
      </c>
      <c r="C120" s="301">
        <v>304886.73800000001</v>
      </c>
      <c r="D120" s="301">
        <v>372302.22</v>
      </c>
      <c r="E120" s="303">
        <f t="shared" si="14"/>
        <v>-0.18107730327259386</v>
      </c>
      <c r="G120" s="313"/>
      <c r="H120" s="314"/>
      <c r="I120" s="315"/>
      <c r="J120" s="294"/>
    </row>
    <row r="121" spans="2:10" x14ac:dyDescent="0.25">
      <c r="B121" s="302" t="s">
        <v>355</v>
      </c>
      <c r="C121" s="301">
        <v>374569.78499999997</v>
      </c>
      <c r="D121" s="301">
        <v>217493.99600000001</v>
      </c>
      <c r="E121" s="303">
        <f t="shared" si="14"/>
        <v>0.72220747187890155</v>
      </c>
      <c r="G121" s="313" t="s">
        <v>277</v>
      </c>
      <c r="H121" s="299">
        <v>42601.292000000001</v>
      </c>
      <c r="I121" s="293">
        <v>35015.438999999998</v>
      </c>
      <c r="J121" s="294">
        <f>H121/I121-1</f>
        <v>0.21664309277973071</v>
      </c>
    </row>
    <row r="122" spans="2:10" x14ac:dyDescent="0.25">
      <c r="B122" s="302" t="s">
        <v>407</v>
      </c>
      <c r="C122" s="301">
        <v>711.9</v>
      </c>
      <c r="D122" s="301">
        <v>658.45799999999997</v>
      </c>
      <c r="E122" s="303">
        <f t="shared" si="14"/>
        <v>8.1162352040676788E-2</v>
      </c>
      <c r="G122" s="316" t="s">
        <v>278</v>
      </c>
      <c r="H122" s="301">
        <v>-24955.632000000001</v>
      </c>
      <c r="I122" s="301">
        <v>-49084.616000000002</v>
      </c>
      <c r="J122" s="294"/>
    </row>
    <row r="123" spans="2:10" x14ac:dyDescent="0.25">
      <c r="B123" s="302" t="s">
        <v>299</v>
      </c>
      <c r="C123" s="301">
        <v>16295.34</v>
      </c>
      <c r="D123" s="301">
        <v>12413.406000000001</v>
      </c>
      <c r="E123" s="303">
        <f t="shared" si="14"/>
        <v>0.31272110168635425</v>
      </c>
      <c r="G123" s="313" t="s">
        <v>279</v>
      </c>
      <c r="H123" s="299">
        <v>6806.2030000000004</v>
      </c>
      <c r="I123" s="293">
        <v>4851.7290000000003</v>
      </c>
      <c r="J123" s="294">
        <f>H123/I123-1</f>
        <v>0.40284071925699072</v>
      </c>
    </row>
    <row r="124" spans="2:10" ht="15.75" thickBot="1" x14ac:dyDescent="0.3">
      <c r="B124" s="302" t="s">
        <v>296</v>
      </c>
      <c r="C124" s="301">
        <v>13879.713</v>
      </c>
      <c r="D124" s="301">
        <v>14831.709000000001</v>
      </c>
      <c r="E124" s="303">
        <f t="shared" si="14"/>
        <v>-6.4186534404093387E-2</v>
      </c>
      <c r="G124" s="316" t="s">
        <v>280</v>
      </c>
      <c r="H124" s="301">
        <v>-2246.047</v>
      </c>
      <c r="I124" s="183">
        <v>-1601.0709999999999</v>
      </c>
      <c r="J124" s="294"/>
    </row>
    <row r="125" spans="2:10" ht="15.75" thickBot="1" x14ac:dyDescent="0.3">
      <c r="B125" s="300" t="s">
        <v>302</v>
      </c>
      <c r="C125" s="299">
        <f>SUM(C119:C124)</f>
        <v>1643090.1329999999</v>
      </c>
      <c r="D125" s="299">
        <f>SUM(D119:D124)</f>
        <v>1611340.1860000002</v>
      </c>
      <c r="E125" s="294">
        <f t="shared" si="14"/>
        <v>1.970406204466113E-2</v>
      </c>
      <c r="G125" s="313" t="s">
        <v>281</v>
      </c>
      <c r="H125" s="317">
        <f>SUM(H123:H124)</f>
        <v>4560.1560000000009</v>
      </c>
      <c r="I125" s="317">
        <f>SUM(I123:I124)</f>
        <v>3250.6580000000004</v>
      </c>
      <c r="J125" s="318">
        <f>H125/I125-1</f>
        <v>0.40284090174973808</v>
      </c>
    </row>
    <row r="126" spans="2:10" ht="15.75" thickBot="1" x14ac:dyDescent="0.3">
      <c r="B126" s="300"/>
      <c r="C126" s="299"/>
      <c r="D126" s="299"/>
      <c r="E126" s="294"/>
      <c r="G126" s="319" t="s">
        <v>282</v>
      </c>
      <c r="H126" s="320" t="str">
        <f>H118</f>
        <v>Q1 2026</v>
      </c>
      <c r="I126" s="320" t="s">
        <v>283</v>
      </c>
      <c r="J126" s="294"/>
    </row>
    <row r="127" spans="2:10" x14ac:dyDescent="0.25">
      <c r="B127" s="300" t="s">
        <v>303</v>
      </c>
      <c r="C127" s="299"/>
      <c r="D127" s="299"/>
      <c r="E127" s="294"/>
      <c r="G127" s="313" t="s">
        <v>284</v>
      </c>
      <c r="H127" s="301"/>
      <c r="I127" s="301"/>
      <c r="J127" s="294"/>
    </row>
    <row r="128" spans="2:10" x14ac:dyDescent="0.25">
      <c r="B128" s="302" t="s">
        <v>304</v>
      </c>
      <c r="C128" s="301">
        <v>9000</v>
      </c>
      <c r="D128" s="301">
        <v>9000</v>
      </c>
      <c r="E128" s="303">
        <f>C128/D128-1</f>
        <v>0</v>
      </c>
      <c r="G128" s="313" t="s">
        <v>285</v>
      </c>
      <c r="H128" s="301"/>
      <c r="I128" s="301"/>
      <c r="J128" s="294"/>
    </row>
    <row r="129" spans="2:10" x14ac:dyDescent="0.25">
      <c r="B129" s="302" t="s">
        <v>305</v>
      </c>
      <c r="C129" s="301">
        <v>515.24099999999999</v>
      </c>
      <c r="D129" s="301">
        <v>515.24099999999999</v>
      </c>
      <c r="E129" s="303">
        <f>C129/D129-1</f>
        <v>0</v>
      </c>
      <c r="G129" s="316" t="s">
        <v>408</v>
      </c>
      <c r="H129" s="301">
        <v>34933.707999999999</v>
      </c>
      <c r="I129" s="301">
        <v>30937.846000000001</v>
      </c>
      <c r="J129" s="303">
        <f t="shared" ref="J129:J133" si="15">H129/I129-1</f>
        <v>0.12915773127838293</v>
      </c>
    </row>
    <row r="130" spans="2:10" x14ac:dyDescent="0.25">
      <c r="B130" s="302" t="s">
        <v>306</v>
      </c>
      <c r="C130" s="301">
        <v>48581.366999999998</v>
      </c>
      <c r="D130" s="301">
        <v>53188.832000000002</v>
      </c>
      <c r="E130" s="303">
        <f>C130/D130-1</f>
        <v>-8.6624669629895346E-2</v>
      </c>
      <c r="G130" s="316" t="s">
        <v>409</v>
      </c>
      <c r="H130" s="301">
        <v>173.102</v>
      </c>
      <c r="I130" s="301">
        <v>238.23500000000001</v>
      </c>
      <c r="J130" s="303">
        <f t="shared" si="15"/>
        <v>-0.27339811530631519</v>
      </c>
    </row>
    <row r="131" spans="2:10" ht="15.75" thickBot="1" x14ac:dyDescent="0.3">
      <c r="B131" s="302" t="s">
        <v>358</v>
      </c>
      <c r="C131" s="301">
        <f>75.759+145.298+107062.701-2.84+75.021</f>
        <v>107355.939</v>
      </c>
      <c r="D131" s="301">
        <f>75.759+145.298+86999.633-2.84+75.021</f>
        <v>87292.870999999999</v>
      </c>
      <c r="E131" s="303">
        <f>(C131/D131-1)</f>
        <v>0.22983627150950281</v>
      </c>
      <c r="G131" s="316" t="s">
        <v>410</v>
      </c>
      <c r="H131" s="301">
        <f>21.205+19.16</f>
        <v>40.364999999999995</v>
      </c>
      <c r="I131" s="301">
        <f>12.36+20.598</f>
        <v>32.957999999999998</v>
      </c>
      <c r="J131" s="303">
        <f t="shared" si="15"/>
        <v>0.22474057891862365</v>
      </c>
    </row>
    <row r="132" spans="2:10" ht="15.75" thickBot="1" x14ac:dyDescent="0.3">
      <c r="B132" s="298" t="s">
        <v>360</v>
      </c>
      <c r="C132" s="296">
        <f>SUM(C128:C131)</f>
        <v>165452.54699999999</v>
      </c>
      <c r="D132" s="296">
        <f>SUM(D128:D131)</f>
        <v>149996.94400000002</v>
      </c>
      <c r="E132" s="297">
        <f>C132/D132-1</f>
        <v>0.10303945259044722</v>
      </c>
      <c r="G132" s="316" t="s">
        <v>412</v>
      </c>
      <c r="H132" s="301">
        <v>220.14400000000001</v>
      </c>
      <c r="I132" s="301">
        <v>215.93600000000001</v>
      </c>
      <c r="J132" s="303">
        <f t="shared" si="15"/>
        <v>1.9487255483106036E-2</v>
      </c>
    </row>
    <row r="133" spans="2:10" ht="15.75" thickBot="1" x14ac:dyDescent="0.3">
      <c r="G133" s="313" t="s">
        <v>287</v>
      </c>
      <c r="H133" s="299">
        <f>SUM(H129:H132)</f>
        <v>35367.318999999996</v>
      </c>
      <c r="I133" s="299">
        <f>SUM(I129:I132)</f>
        <v>31424.975000000002</v>
      </c>
      <c r="J133" s="294">
        <f t="shared" si="15"/>
        <v>0.1254525739479504</v>
      </c>
    </row>
    <row r="134" spans="2:10" x14ac:dyDescent="0.25">
      <c r="B134" s="561" t="s">
        <v>411</v>
      </c>
      <c r="C134" s="561"/>
      <c r="D134" s="561"/>
      <c r="E134" s="562"/>
      <c r="G134" s="316"/>
      <c r="H134" s="299"/>
      <c r="I134" s="299"/>
      <c r="J134" s="294"/>
    </row>
    <row r="135" spans="2:10" ht="15.75" thickBot="1" x14ac:dyDescent="0.3">
      <c r="B135" s="563" t="s">
        <v>273</v>
      </c>
      <c r="C135" s="563"/>
      <c r="D135" s="563"/>
      <c r="E135" s="564"/>
      <c r="G135" s="313" t="s">
        <v>288</v>
      </c>
      <c r="H135" s="301"/>
      <c r="I135" s="301"/>
      <c r="J135" s="303"/>
    </row>
    <row r="136" spans="2:10" x14ac:dyDescent="0.25">
      <c r="B136" s="323"/>
      <c r="C136" s="321" t="s">
        <v>274</v>
      </c>
      <c r="D136" s="321" t="s">
        <v>274</v>
      </c>
      <c r="E136" s="322"/>
      <c r="G136" s="316" t="s">
        <v>289</v>
      </c>
      <c r="H136" s="301">
        <v>25088.857</v>
      </c>
      <c r="I136" s="301">
        <v>26547.162</v>
      </c>
      <c r="J136" s="303">
        <f t="shared" ref="J136:J141" si="16">H136/I136-1</f>
        <v>-5.4932613889198456E-2</v>
      </c>
    </row>
    <row r="137" spans="2:10" ht="15.75" thickBot="1" x14ac:dyDescent="0.3">
      <c r="B137" s="324"/>
      <c r="C137" s="325" t="s">
        <v>276</v>
      </c>
      <c r="D137" s="325" t="s">
        <v>276</v>
      </c>
      <c r="E137" s="326"/>
      <c r="G137" s="316" t="s">
        <v>290</v>
      </c>
      <c r="H137" s="301">
        <v>24575.294999999998</v>
      </c>
      <c r="I137" s="301">
        <v>11068.227000000001</v>
      </c>
      <c r="J137" s="303">
        <f t="shared" si="16"/>
        <v>1.2203461313180508</v>
      </c>
    </row>
    <row r="138" spans="2:10" x14ac:dyDescent="0.25">
      <c r="B138" s="327"/>
      <c r="C138" s="328"/>
      <c r="D138" s="328"/>
      <c r="E138" s="329"/>
      <c r="G138" s="316" t="s">
        <v>414</v>
      </c>
      <c r="H138" s="301">
        <v>6225.567</v>
      </c>
      <c r="I138" s="301">
        <v>6535.857</v>
      </c>
      <c r="J138" s="303">
        <f t="shared" si="16"/>
        <v>-4.7475028905926142E-2</v>
      </c>
    </row>
    <row r="139" spans="2:10" x14ac:dyDescent="0.25">
      <c r="B139" s="330" t="s">
        <v>413</v>
      </c>
      <c r="C139" s="273">
        <v>11591.674999999999</v>
      </c>
      <c r="D139" s="273">
        <v>10088.744000000001</v>
      </c>
      <c r="E139" s="270">
        <f>C139/D139-1</f>
        <v>0.14897107112639585</v>
      </c>
      <c r="G139" s="316" t="s">
        <v>292</v>
      </c>
      <c r="H139" s="301">
        <v>2466.6640000000002</v>
      </c>
      <c r="I139" s="301">
        <v>4710.8180000000002</v>
      </c>
      <c r="J139" s="303">
        <f t="shared" si="16"/>
        <v>-0.47638308251348283</v>
      </c>
    </row>
    <row r="140" spans="2:10" x14ac:dyDescent="0.25">
      <c r="B140" s="331" t="s">
        <v>326</v>
      </c>
      <c r="C140" s="269">
        <v>-6507.8140000000003</v>
      </c>
      <c r="D140" s="269">
        <v>-5685.076</v>
      </c>
      <c r="E140" s="270">
        <f>C140/D140-1</f>
        <v>0.14471890965046041</v>
      </c>
      <c r="G140" s="313" t="s">
        <v>293</v>
      </c>
      <c r="H140" s="299">
        <f>SUM(H136:H139)</f>
        <v>58356.383000000002</v>
      </c>
      <c r="I140" s="299">
        <f>SUM(I136:I139)</f>
        <v>48862.063999999998</v>
      </c>
      <c r="J140" s="294">
        <f t="shared" si="16"/>
        <v>0.19430859490503716</v>
      </c>
    </row>
    <row r="141" spans="2:10" x14ac:dyDescent="0.25">
      <c r="B141" s="330" t="s">
        <v>279</v>
      </c>
      <c r="C141" s="273">
        <v>2392.1840000000002</v>
      </c>
      <c r="D141" s="273">
        <v>1712.2190000000001</v>
      </c>
      <c r="E141" s="270">
        <f>C141/D141-1</f>
        <v>0.39712501730210925</v>
      </c>
      <c r="G141" s="313" t="s">
        <v>315</v>
      </c>
      <c r="H141" s="299">
        <f>H140+H133</f>
        <v>93723.70199999999</v>
      </c>
      <c r="I141" s="299">
        <f>I140+I133</f>
        <v>80287.039000000004</v>
      </c>
      <c r="J141" s="294">
        <f t="shared" si="16"/>
        <v>0.16735780977051573</v>
      </c>
    </row>
    <row r="142" spans="2:10" ht="15.75" thickBot="1" x14ac:dyDescent="0.3">
      <c r="B142" s="331" t="s">
        <v>280</v>
      </c>
      <c r="C142" s="269">
        <v>-813.34199999999998</v>
      </c>
      <c r="D142" s="269">
        <v>-565.03200000000004</v>
      </c>
      <c r="E142" s="270"/>
      <c r="G142" s="313"/>
      <c r="H142" s="299"/>
      <c r="I142" s="299"/>
      <c r="J142" s="294"/>
    </row>
    <row r="143" spans="2:10" ht="15.75" thickBot="1" x14ac:dyDescent="0.3">
      <c r="B143" s="330" t="s">
        <v>327</v>
      </c>
      <c r="C143" s="305">
        <f>SUM(C141:C142)</f>
        <v>1578.8420000000001</v>
      </c>
      <c r="D143" s="305">
        <f>SUM(D141:D142)</f>
        <v>1147.1869999999999</v>
      </c>
      <c r="E143" s="265">
        <f>C143/D143-1</f>
        <v>0.37627256933699593</v>
      </c>
      <c r="G143" s="313" t="s">
        <v>295</v>
      </c>
      <c r="H143" s="299"/>
      <c r="I143" s="299"/>
      <c r="J143" s="294"/>
    </row>
    <row r="144" spans="2:10" ht="15.75" thickBot="1" x14ac:dyDescent="0.3">
      <c r="B144" s="332" t="s">
        <v>282</v>
      </c>
      <c r="C144" s="273" t="str">
        <f>C136</f>
        <v>Q1 2026</v>
      </c>
      <c r="D144" s="273" t="s">
        <v>283</v>
      </c>
      <c r="E144" s="270"/>
      <c r="G144" s="316" t="s">
        <v>415</v>
      </c>
      <c r="H144" s="301">
        <v>3729.0239999999999</v>
      </c>
      <c r="I144" s="301">
        <v>3596.2359999999999</v>
      </c>
      <c r="J144" s="303">
        <f>H144/I144-1</f>
        <v>3.6924161818078671E-2</v>
      </c>
    </row>
    <row r="145" spans="2:10" x14ac:dyDescent="0.25">
      <c r="B145" s="333" t="s">
        <v>284</v>
      </c>
      <c r="C145" s="269"/>
      <c r="D145" s="269"/>
      <c r="E145" s="270"/>
      <c r="G145" s="316" t="s">
        <v>416</v>
      </c>
      <c r="H145" s="301">
        <v>160.13900000000001</v>
      </c>
      <c r="I145" s="301">
        <v>160.13900000000001</v>
      </c>
      <c r="J145" s="303">
        <f>H145/I145-1</f>
        <v>0</v>
      </c>
    </row>
    <row r="146" spans="2:10" x14ac:dyDescent="0.25">
      <c r="B146" s="333" t="s">
        <v>285</v>
      </c>
      <c r="C146" s="269"/>
      <c r="D146" s="269"/>
      <c r="E146" s="270"/>
      <c r="G146" s="316" t="s">
        <v>417</v>
      </c>
      <c r="H146" s="301">
        <v>207.267</v>
      </c>
      <c r="I146" s="301">
        <v>207.267</v>
      </c>
      <c r="J146" s="303">
        <f>H146/I146-1</f>
        <v>0</v>
      </c>
    </row>
    <row r="147" spans="2:10" x14ac:dyDescent="0.25">
      <c r="B147" s="334" t="s">
        <v>376</v>
      </c>
      <c r="C147" s="269">
        <v>3592.5030000000002</v>
      </c>
      <c r="D147" s="269">
        <v>3411.0529999999999</v>
      </c>
      <c r="E147" s="272">
        <f>C147/D147-1</f>
        <v>5.3194717291112248E-2</v>
      </c>
      <c r="G147" s="316" t="s">
        <v>418</v>
      </c>
      <c r="H147" s="301">
        <v>4676.5050000000001</v>
      </c>
      <c r="I147" s="301">
        <v>4676.5050000000001</v>
      </c>
      <c r="J147" s="303">
        <f>H147/I147-1</f>
        <v>0</v>
      </c>
    </row>
    <row r="148" spans="2:10" x14ac:dyDescent="0.25">
      <c r="B148" s="334" t="s">
        <v>371</v>
      </c>
      <c r="C148" s="269">
        <v>6.6719999999999997</v>
      </c>
      <c r="D148" s="269">
        <v>6.673</v>
      </c>
      <c r="E148" s="272">
        <f>C148/D148-1</f>
        <v>-1.4985763524655304E-4</v>
      </c>
      <c r="G148" s="313" t="s">
        <v>297</v>
      </c>
      <c r="H148" s="299">
        <f>SUM(H144:H147)</f>
        <v>8772.9350000000013</v>
      </c>
      <c r="I148" s="299">
        <f>SUM(I144:I147)</f>
        <v>8640.1470000000008</v>
      </c>
      <c r="J148" s="294">
        <f>H148/I148-1</f>
        <v>1.5368719999787173E-2</v>
      </c>
    </row>
    <row r="149" spans="2:10" x14ac:dyDescent="0.25">
      <c r="B149" s="334" t="s">
        <v>286</v>
      </c>
      <c r="C149" s="269">
        <v>275.48500000000001</v>
      </c>
      <c r="D149" s="269">
        <v>257.88900000000001</v>
      </c>
      <c r="E149" s="272">
        <f>C149/D149-1</f>
        <v>6.8230905544633513E-2</v>
      </c>
      <c r="G149" s="313"/>
      <c r="H149" s="299"/>
      <c r="I149" s="299"/>
      <c r="J149" s="294"/>
    </row>
    <row r="150" spans="2:10" x14ac:dyDescent="0.25">
      <c r="B150" s="334" t="s">
        <v>369</v>
      </c>
      <c r="C150" s="269">
        <v>10.372</v>
      </c>
      <c r="D150" s="269">
        <v>10.372</v>
      </c>
      <c r="E150" s="272">
        <f>C150/D150-1</f>
        <v>0</v>
      </c>
      <c r="G150" s="313" t="s">
        <v>298</v>
      </c>
      <c r="H150" s="301"/>
      <c r="I150" s="301"/>
      <c r="J150" s="303"/>
    </row>
    <row r="151" spans="2:10" x14ac:dyDescent="0.25">
      <c r="B151" s="333" t="s">
        <v>287</v>
      </c>
      <c r="C151" s="273">
        <f>SUM(C147:C150)</f>
        <v>3885.0320000000002</v>
      </c>
      <c r="D151" s="273">
        <f>SUM(D147:D150)</f>
        <v>3685.9869999999996</v>
      </c>
      <c r="E151" s="270">
        <f>C151/D151-1</f>
        <v>5.4000461748780149E-2</v>
      </c>
      <c r="G151" s="316" t="s">
        <v>300</v>
      </c>
      <c r="H151" s="301">
        <v>19547.182000000001</v>
      </c>
      <c r="I151" s="301">
        <v>6630.7809999999999</v>
      </c>
      <c r="J151" s="303">
        <f t="shared" ref="J151:J159" si="17">H151/I151-1</f>
        <v>1.947945649238001</v>
      </c>
    </row>
    <row r="152" spans="2:10" x14ac:dyDescent="0.25">
      <c r="B152" s="333"/>
      <c r="C152" s="273"/>
      <c r="D152" s="273"/>
      <c r="E152" s="270"/>
      <c r="G152" s="316" t="s">
        <v>419</v>
      </c>
      <c r="H152" s="301">
        <v>21380.391</v>
      </c>
      <c r="I152" s="301">
        <v>10407.066999999999</v>
      </c>
      <c r="J152" s="303">
        <f t="shared" si="17"/>
        <v>1.0544108152662033</v>
      </c>
    </row>
    <row r="153" spans="2:10" x14ac:dyDescent="0.25">
      <c r="B153" s="333" t="s">
        <v>288</v>
      </c>
      <c r="C153" s="269"/>
      <c r="D153" s="269"/>
      <c r="E153" s="270"/>
      <c r="G153" s="316" t="s">
        <v>420</v>
      </c>
      <c r="H153" s="301">
        <v>53.609000000000002</v>
      </c>
      <c r="I153" s="301">
        <v>19645.345000000001</v>
      </c>
      <c r="J153" s="303">
        <f t="shared" si="17"/>
        <v>-0.99727116016542339</v>
      </c>
    </row>
    <row r="154" spans="2:10" x14ac:dyDescent="0.25">
      <c r="B154" s="334" t="s">
        <v>312</v>
      </c>
      <c r="C154" s="269">
        <v>6379.9859999999999</v>
      </c>
      <c r="D154" s="269">
        <v>6720.13</v>
      </c>
      <c r="E154" s="272">
        <f t="shared" ref="E154:E159" si="18">C154/D154-1</f>
        <v>-5.0615687494140804E-2</v>
      </c>
      <c r="G154" s="316" t="s">
        <v>417</v>
      </c>
      <c r="H154" s="301">
        <v>294.7</v>
      </c>
      <c r="I154" s="301">
        <v>427.488</v>
      </c>
      <c r="J154" s="303">
        <f t="shared" si="17"/>
        <v>-0.31062392394640315</v>
      </c>
    </row>
    <row r="155" spans="2:10" x14ac:dyDescent="0.25">
      <c r="B155" s="334" t="s">
        <v>313</v>
      </c>
      <c r="C155" s="269">
        <v>1394.77</v>
      </c>
      <c r="D155" s="269">
        <v>1181.3679999999999</v>
      </c>
      <c r="E155" s="272">
        <f t="shared" si="18"/>
        <v>0.18063973291980151</v>
      </c>
      <c r="G155" s="316" t="s">
        <v>421</v>
      </c>
      <c r="H155" s="301">
        <v>6496.7560000000003</v>
      </c>
      <c r="I155" s="301">
        <v>4250.7089999999998</v>
      </c>
      <c r="J155" s="303">
        <f t="shared" si="17"/>
        <v>0.52839349859047058</v>
      </c>
    </row>
    <row r="156" spans="2:10" x14ac:dyDescent="0.25">
      <c r="B156" s="334" t="s">
        <v>331</v>
      </c>
      <c r="C156" s="269">
        <v>1760.347</v>
      </c>
      <c r="D156" s="269">
        <v>1143.193</v>
      </c>
      <c r="E156" s="272">
        <f t="shared" si="18"/>
        <v>0.53985110125761793</v>
      </c>
      <c r="G156" s="316" t="s">
        <v>423</v>
      </c>
      <c r="H156" s="301">
        <v>1992.4559999999999</v>
      </c>
      <c r="I156" s="301">
        <v>9.5280000000000005</v>
      </c>
      <c r="J156" s="303">
        <f t="shared" si="17"/>
        <v>208.11586901763224</v>
      </c>
    </row>
    <row r="157" spans="2:10" x14ac:dyDescent="0.25">
      <c r="B157" s="334" t="s">
        <v>322</v>
      </c>
      <c r="C157" s="269">
        <v>12986.495999999999</v>
      </c>
      <c r="D157" s="269">
        <v>11735.646000000001</v>
      </c>
      <c r="E157" s="272">
        <f t="shared" si="18"/>
        <v>0.10658552584152581</v>
      </c>
      <c r="G157" s="316" t="s">
        <v>424</v>
      </c>
      <c r="H157" s="301">
        <v>155.892</v>
      </c>
      <c r="I157" s="301">
        <v>79.048000000000002</v>
      </c>
      <c r="J157" s="303">
        <f t="shared" si="17"/>
        <v>0.97211820665924487</v>
      </c>
    </row>
    <row r="158" spans="2:10" x14ac:dyDescent="0.25">
      <c r="B158" s="333" t="s">
        <v>293</v>
      </c>
      <c r="C158" s="273">
        <f>SUM(C154:C157)</f>
        <v>22521.598999999998</v>
      </c>
      <c r="D158" s="273">
        <f>SUM(D154:D157)</f>
        <v>20780.337</v>
      </c>
      <c r="E158" s="270">
        <f t="shared" si="18"/>
        <v>8.3793732507802865E-2</v>
      </c>
      <c r="G158" s="313" t="s">
        <v>301</v>
      </c>
      <c r="H158" s="299">
        <f>SUM(H151:H157)</f>
        <v>49920.985999999997</v>
      </c>
      <c r="I158" s="299">
        <f>SUM(I151:I157)</f>
        <v>41449.966</v>
      </c>
      <c r="J158" s="294">
        <f t="shared" si="17"/>
        <v>0.20436735702026865</v>
      </c>
    </row>
    <row r="159" spans="2:10" x14ac:dyDescent="0.25">
      <c r="B159" s="333" t="s">
        <v>422</v>
      </c>
      <c r="C159" s="273">
        <f>C158+C151</f>
        <v>26406.630999999998</v>
      </c>
      <c r="D159" s="273">
        <f>D158+D151</f>
        <v>24466.324000000001</v>
      </c>
      <c r="E159" s="270">
        <f t="shared" si="18"/>
        <v>7.9305211522580965E-2</v>
      </c>
      <c r="G159" s="313" t="s">
        <v>302</v>
      </c>
      <c r="H159" s="299">
        <f>H158+H148</f>
        <v>58693.921000000002</v>
      </c>
      <c r="I159" s="299">
        <f>I158+I148</f>
        <v>50090.112999999998</v>
      </c>
      <c r="J159" s="294">
        <f t="shared" si="17"/>
        <v>0.17176659194200661</v>
      </c>
    </row>
    <row r="160" spans="2:10" x14ac:dyDescent="0.25">
      <c r="B160" s="333"/>
      <c r="C160" s="269"/>
      <c r="D160" s="269"/>
      <c r="E160" s="270"/>
      <c r="G160" s="313"/>
      <c r="H160" s="299"/>
      <c r="I160" s="299"/>
      <c r="J160" s="294"/>
    </row>
    <row r="161" spans="2:10" x14ac:dyDescent="0.25">
      <c r="B161" s="333" t="s">
        <v>294</v>
      </c>
      <c r="C161" s="269"/>
      <c r="D161" s="269"/>
      <c r="E161" s="270"/>
      <c r="G161" s="313" t="s">
        <v>303</v>
      </c>
      <c r="H161" s="301"/>
      <c r="I161" s="301"/>
      <c r="J161" s="294"/>
    </row>
    <row r="162" spans="2:10" x14ac:dyDescent="0.25">
      <c r="B162" s="333" t="s">
        <v>295</v>
      </c>
      <c r="C162" s="269"/>
      <c r="D162" s="269"/>
      <c r="E162" s="270"/>
      <c r="G162" s="316" t="s">
        <v>425</v>
      </c>
      <c r="H162" s="301">
        <v>1200</v>
      </c>
      <c r="I162" s="301">
        <v>1200</v>
      </c>
      <c r="J162" s="303">
        <f>H162/I162-1</f>
        <v>0</v>
      </c>
    </row>
    <row r="163" spans="2:10" x14ac:dyDescent="0.25">
      <c r="B163" s="334" t="s">
        <v>318</v>
      </c>
      <c r="C163" s="269">
        <v>8.3219999999999992</v>
      </c>
      <c r="D163" s="269">
        <v>7.9589999999999996</v>
      </c>
      <c r="E163" s="272">
        <f>C163/D163-1</f>
        <v>4.5608744817188018E-2</v>
      </c>
      <c r="G163" s="316" t="s">
        <v>305</v>
      </c>
      <c r="H163" s="301">
        <v>5275.2250000000004</v>
      </c>
      <c r="I163" s="301">
        <v>5009.2250000000004</v>
      </c>
      <c r="J163" s="303">
        <f>H163/I163-1</f>
        <v>5.3102026760626586E-2</v>
      </c>
    </row>
    <row r="164" spans="2:10" x14ac:dyDescent="0.25">
      <c r="B164" s="334" t="s">
        <v>325</v>
      </c>
      <c r="C164" s="269">
        <v>743.68100000000004</v>
      </c>
      <c r="D164" s="269">
        <v>683.15099999999995</v>
      </c>
      <c r="E164" s="272">
        <f>C164/D164-1</f>
        <v>8.8604129980048407E-2</v>
      </c>
      <c r="G164" s="316" t="s">
        <v>306</v>
      </c>
      <c r="H164" s="301">
        <v>28539.841</v>
      </c>
      <c r="I164" s="301">
        <v>23979.687000000002</v>
      </c>
      <c r="J164" s="303">
        <f>H164/I164-1</f>
        <v>0.19016736957408997</v>
      </c>
    </row>
    <row r="165" spans="2:10" ht="15.75" thickBot="1" x14ac:dyDescent="0.3">
      <c r="B165" s="334" t="s">
        <v>296</v>
      </c>
      <c r="C165" s="269">
        <v>423.226</v>
      </c>
      <c r="D165" s="269">
        <v>423.226</v>
      </c>
      <c r="E165" s="272">
        <f>C165/D165-1</f>
        <v>0</v>
      </c>
      <c r="G165" s="316" t="s">
        <v>426</v>
      </c>
      <c r="H165" s="301">
        <v>14.715</v>
      </c>
      <c r="I165" s="301">
        <v>7.915</v>
      </c>
      <c r="J165" s="303">
        <f>H165/I165-1</f>
        <v>0.85912823752368928</v>
      </c>
    </row>
    <row r="166" spans="2:10" ht="15.75" thickBot="1" x14ac:dyDescent="0.3">
      <c r="B166" s="333" t="s">
        <v>297</v>
      </c>
      <c r="C166" s="273">
        <f>SUM(C163:C165)</f>
        <v>1175.229</v>
      </c>
      <c r="D166" s="273">
        <f>SUM(D163:D165)</f>
        <v>1114.3359999999998</v>
      </c>
      <c r="E166" s="270">
        <f>C166/D166-1</f>
        <v>5.4645098067369613E-2</v>
      </c>
      <c r="G166" s="335" t="s">
        <v>307</v>
      </c>
      <c r="H166" s="336">
        <f>SUM(H162:H165)</f>
        <v>35029.780999999995</v>
      </c>
      <c r="I166" s="336">
        <f>SUM(I162:I165)</f>
        <v>30196.827000000005</v>
      </c>
      <c r="J166" s="297">
        <f>H166/I166-1</f>
        <v>0.16004840508573936</v>
      </c>
    </row>
    <row r="167" spans="2:10" ht="15.75" thickBot="1" x14ac:dyDescent="0.3">
      <c r="B167" s="333"/>
      <c r="C167" s="273"/>
      <c r="D167" s="273"/>
      <c r="E167" s="270"/>
    </row>
    <row r="168" spans="2:10" x14ac:dyDescent="0.25">
      <c r="B168" s="333" t="s">
        <v>298</v>
      </c>
      <c r="C168" s="269"/>
      <c r="D168" s="269"/>
      <c r="E168" s="270"/>
      <c r="G168" s="565" t="s">
        <v>431</v>
      </c>
      <c r="H168" s="565"/>
      <c r="I168" s="565"/>
      <c r="J168" s="566"/>
    </row>
    <row r="169" spans="2:10" ht="15.75" thickBot="1" x14ac:dyDescent="0.3">
      <c r="B169" s="334" t="s">
        <v>316</v>
      </c>
      <c r="C169" s="269">
        <v>4229.4930000000004</v>
      </c>
      <c r="D169" s="269">
        <v>4742.2719999999999</v>
      </c>
      <c r="E169" s="272">
        <f t="shared" ref="E169:E174" si="19">C169/D169-1</f>
        <v>-0.10812939451807058</v>
      </c>
      <c r="G169" s="563" t="s">
        <v>273</v>
      </c>
      <c r="H169" s="563"/>
      <c r="I169" s="563"/>
      <c r="J169" s="564"/>
    </row>
    <row r="170" spans="2:10" x14ac:dyDescent="0.25">
      <c r="B170" s="334" t="s">
        <v>427</v>
      </c>
      <c r="C170" s="269">
        <v>133.25399999999999</v>
      </c>
      <c r="D170" s="269">
        <v>133.25399999999999</v>
      </c>
      <c r="E170" s="272">
        <f t="shared" si="19"/>
        <v>0</v>
      </c>
      <c r="G170" s="174"/>
      <c r="H170" s="338" t="s">
        <v>274</v>
      </c>
      <c r="I170" s="338" t="s">
        <v>275</v>
      </c>
      <c r="J170" s="176"/>
    </row>
    <row r="171" spans="2:10" ht="15.75" thickBot="1" x14ac:dyDescent="0.3">
      <c r="B171" s="334" t="s">
        <v>428</v>
      </c>
      <c r="C171" s="269">
        <v>4662.1120000000001</v>
      </c>
      <c r="D171" s="269">
        <v>3848.77</v>
      </c>
      <c r="E171" s="272">
        <f t="shared" si="19"/>
        <v>0.21132517661486649</v>
      </c>
      <c r="G171" s="339"/>
      <c r="H171" s="340" t="s">
        <v>276</v>
      </c>
      <c r="I171" s="340" t="s">
        <v>276</v>
      </c>
      <c r="J171" s="341"/>
    </row>
    <row r="172" spans="2:10" x14ac:dyDescent="0.25">
      <c r="B172" s="334" t="s">
        <v>334</v>
      </c>
      <c r="C172" s="269">
        <v>379.71699999999998</v>
      </c>
      <c r="D172" s="269">
        <v>379.71699999999998</v>
      </c>
      <c r="E172" s="272">
        <f t="shared" si="19"/>
        <v>0</v>
      </c>
      <c r="G172" s="342" t="s">
        <v>277</v>
      </c>
      <c r="H172" s="343">
        <v>8400.36</v>
      </c>
      <c r="I172" s="343">
        <v>9506.5640000000003</v>
      </c>
      <c r="J172" s="182">
        <f>H172/I172-1</f>
        <v>-0.11636212621090014</v>
      </c>
    </row>
    <row r="173" spans="2:10" x14ac:dyDescent="0.25">
      <c r="B173" s="333" t="s">
        <v>301</v>
      </c>
      <c r="C173" s="273">
        <f>SUM(C169:C172)</f>
        <v>9404.5760000000009</v>
      </c>
      <c r="D173" s="273">
        <f>SUM(D169:D172)</f>
        <v>9104.0130000000008</v>
      </c>
      <c r="E173" s="270">
        <f t="shared" si="19"/>
        <v>3.3014342136813646E-2</v>
      </c>
      <c r="G173" s="344" t="s">
        <v>326</v>
      </c>
      <c r="H173" s="345">
        <v>-5061.4219999999996</v>
      </c>
      <c r="I173" s="345">
        <v>-6016.42</v>
      </c>
      <c r="J173" s="182"/>
    </row>
    <row r="174" spans="2:10" x14ac:dyDescent="0.25">
      <c r="B174" s="333" t="s">
        <v>429</v>
      </c>
      <c r="C174" s="273">
        <f>C173+C166</f>
        <v>10579.805</v>
      </c>
      <c r="D174" s="273">
        <f>D173+D166</f>
        <v>10218.349</v>
      </c>
      <c r="E174" s="270">
        <f t="shared" si="19"/>
        <v>3.5373229080353452E-2</v>
      </c>
      <c r="G174" s="342" t="s">
        <v>308</v>
      </c>
      <c r="H174" s="346">
        <v>1875.8620000000001</v>
      </c>
      <c r="I174" s="346">
        <v>1685.106</v>
      </c>
      <c r="J174" s="182">
        <f>H174/I174-1</f>
        <v>0.11320118734370421</v>
      </c>
    </row>
    <row r="175" spans="2:10" ht="15.75" thickBot="1" x14ac:dyDescent="0.3">
      <c r="B175" s="333"/>
      <c r="C175" s="269"/>
      <c r="D175" s="269"/>
      <c r="E175" s="270"/>
      <c r="G175" s="344" t="s">
        <v>280</v>
      </c>
      <c r="H175" s="347">
        <v>-600.27599999999995</v>
      </c>
      <c r="I175" s="347">
        <v>-539.23400000000004</v>
      </c>
      <c r="J175" s="182"/>
    </row>
    <row r="176" spans="2:10" ht="15.75" thickBot="1" x14ac:dyDescent="0.3">
      <c r="B176" s="333" t="s">
        <v>303</v>
      </c>
      <c r="C176" s="269"/>
      <c r="D176" s="269"/>
      <c r="E176" s="270"/>
      <c r="G176" s="348" t="s">
        <v>327</v>
      </c>
      <c r="H176" s="349">
        <f>SUM(H174:H175)</f>
        <v>1275.5860000000002</v>
      </c>
      <c r="I176" s="349">
        <f>SUM(I174:I175)</f>
        <v>1145.8719999999998</v>
      </c>
      <c r="J176" s="350">
        <f>H176/I176-1</f>
        <v>0.11320112543111316</v>
      </c>
    </row>
    <row r="177" spans="2:10" ht="15.75" thickBot="1" x14ac:dyDescent="0.3">
      <c r="B177" s="334" t="s">
        <v>304</v>
      </c>
      <c r="C177" s="269">
        <v>407.37400000000002</v>
      </c>
      <c r="D177" s="269">
        <v>407.37400000000002</v>
      </c>
      <c r="E177" s="272">
        <f>C177/D177-1</f>
        <v>0</v>
      </c>
      <c r="G177" s="351" t="s">
        <v>282</v>
      </c>
      <c r="H177" s="346" t="str">
        <f>H170</f>
        <v>Q1 2026</v>
      </c>
      <c r="I177" s="346" t="s">
        <v>283</v>
      </c>
      <c r="J177" s="182"/>
    </row>
    <row r="178" spans="2:10" x14ac:dyDescent="0.25">
      <c r="B178" s="334" t="s">
        <v>305</v>
      </c>
      <c r="C178" s="269">
        <v>523.85</v>
      </c>
      <c r="D178" s="269">
        <v>523.85</v>
      </c>
      <c r="E178" s="272">
        <f>C178/D178-1</f>
        <v>0</v>
      </c>
      <c r="G178" s="352" t="s">
        <v>284</v>
      </c>
      <c r="H178" s="347"/>
      <c r="I178" s="347"/>
      <c r="J178" s="353"/>
    </row>
    <row r="179" spans="2:10" x14ac:dyDescent="0.25">
      <c r="B179" s="334" t="s">
        <v>430</v>
      </c>
      <c r="C179" s="269">
        <v>968.26700000000005</v>
      </c>
      <c r="D179" s="269">
        <v>968.26700000000005</v>
      </c>
      <c r="E179" s="272">
        <f>C179/D179-1</f>
        <v>0</v>
      </c>
      <c r="G179" s="352" t="s">
        <v>285</v>
      </c>
      <c r="H179" s="347"/>
      <c r="I179" s="347"/>
      <c r="J179" s="353"/>
    </row>
    <row r="180" spans="2:10" ht="15.75" thickBot="1" x14ac:dyDescent="0.3">
      <c r="B180" s="334" t="s">
        <v>306</v>
      </c>
      <c r="C180" s="269">
        <v>13927.334999999999</v>
      </c>
      <c r="D180" s="269">
        <v>12764.984</v>
      </c>
      <c r="E180" s="272">
        <f>C180/D180-1</f>
        <v>9.1057771791958286E-2</v>
      </c>
      <c r="G180" s="354" t="s">
        <v>310</v>
      </c>
      <c r="H180" s="355">
        <v>7458.5569999999998</v>
      </c>
      <c r="I180" s="355">
        <v>6310.9269999999997</v>
      </c>
      <c r="J180" s="356">
        <f>H180/I180-1</f>
        <v>0.18184808665985197</v>
      </c>
    </row>
    <row r="181" spans="2:10" ht="15.75" thickBot="1" x14ac:dyDescent="0.3">
      <c r="B181" s="337" t="s">
        <v>307</v>
      </c>
      <c r="C181" s="305">
        <f>SUM(C177:C180)</f>
        <v>15826.825999999999</v>
      </c>
      <c r="D181" s="305">
        <f>SUM(D177:D180)</f>
        <v>14664.475</v>
      </c>
      <c r="E181" s="306">
        <f>C181/D181-1</f>
        <v>7.9263048966976335E-2</v>
      </c>
      <c r="G181" s="354" t="s">
        <v>286</v>
      </c>
      <c r="H181" s="355">
        <v>17.762</v>
      </c>
      <c r="I181" s="355">
        <v>13.54</v>
      </c>
      <c r="J181" s="356">
        <f>H181/I181-1</f>
        <v>0.31181683899556889</v>
      </c>
    </row>
    <row r="182" spans="2:10" ht="15.75" thickBot="1" x14ac:dyDescent="0.3">
      <c r="G182" s="354" t="s">
        <v>432</v>
      </c>
      <c r="H182" s="355">
        <v>1137.9380000000001</v>
      </c>
      <c r="I182" s="355">
        <v>1150.5239999999999</v>
      </c>
      <c r="J182" s="356">
        <f>H182/I182-1</f>
        <v>-1.0939363281426417E-2</v>
      </c>
    </row>
    <row r="183" spans="2:10" x14ac:dyDescent="0.25">
      <c r="B183" s="538" t="s">
        <v>437</v>
      </c>
      <c r="C183" s="539"/>
      <c r="D183" s="539"/>
      <c r="E183" s="540"/>
      <c r="G183" s="357" t="s">
        <v>287</v>
      </c>
      <c r="H183" s="346">
        <f>SUM(H180:H182)</f>
        <v>8614.2569999999996</v>
      </c>
      <c r="I183" s="346">
        <f>SUM(I180:I182)</f>
        <v>7474.991</v>
      </c>
      <c r="J183" s="353">
        <f>H183/I183-1</f>
        <v>0.15241035072818132</v>
      </c>
    </row>
    <row r="184" spans="2:10" ht="15.75" thickBot="1" x14ac:dyDescent="0.3">
      <c r="B184" s="563" t="s">
        <v>273</v>
      </c>
      <c r="C184" s="567"/>
      <c r="D184" s="567"/>
      <c r="E184" s="568"/>
      <c r="G184" s="357"/>
      <c r="H184" s="346"/>
      <c r="I184" s="346"/>
      <c r="J184" s="353"/>
    </row>
    <row r="185" spans="2:10" x14ac:dyDescent="0.25">
      <c r="B185" s="174"/>
      <c r="C185" s="359" t="s">
        <v>274</v>
      </c>
      <c r="D185" s="359" t="s">
        <v>275</v>
      </c>
      <c r="E185" s="176"/>
      <c r="G185" s="357" t="s">
        <v>288</v>
      </c>
      <c r="H185" s="355"/>
      <c r="I185" s="355"/>
      <c r="J185" s="356"/>
    </row>
    <row r="186" spans="2:10" ht="15.75" thickBot="1" x14ac:dyDescent="0.3">
      <c r="B186" s="360"/>
      <c r="C186" s="361" t="s">
        <v>276</v>
      </c>
      <c r="D186" s="361" t="s">
        <v>276</v>
      </c>
      <c r="E186" s="362"/>
      <c r="G186" s="354" t="s">
        <v>312</v>
      </c>
      <c r="H186" s="355">
        <v>4683.366</v>
      </c>
      <c r="I186" s="355">
        <v>4733.6639999999998</v>
      </c>
      <c r="J186" s="356">
        <f t="shared" ref="J186:J191" si="20">H186/I186-1</f>
        <v>-1.0625595733030457E-2</v>
      </c>
    </row>
    <row r="187" spans="2:10" x14ac:dyDescent="0.25">
      <c r="B187" s="242"/>
      <c r="C187" s="363"/>
      <c r="D187" s="363"/>
      <c r="E187" s="364"/>
      <c r="G187" s="354" t="s">
        <v>313</v>
      </c>
      <c r="H187" s="355">
        <v>3320.116</v>
      </c>
      <c r="I187" s="355">
        <v>2369.8359999999998</v>
      </c>
      <c r="J187" s="356">
        <f t="shared" si="20"/>
        <v>0.40098977313198048</v>
      </c>
    </row>
    <row r="188" spans="2:10" x14ac:dyDescent="0.25">
      <c r="B188" s="365" t="s">
        <v>277</v>
      </c>
      <c r="C188" s="366">
        <v>39834.317000000003</v>
      </c>
      <c r="D188" s="366">
        <v>37228.133000000002</v>
      </c>
      <c r="E188" s="367">
        <f>C188/D188-1</f>
        <v>7.000576687528226E-2</v>
      </c>
      <c r="G188" s="354" t="s">
        <v>350</v>
      </c>
      <c r="H188" s="355">
        <v>2307.808</v>
      </c>
      <c r="I188" s="355">
        <v>4467.37</v>
      </c>
      <c r="J188" s="356">
        <f t="shared" si="20"/>
        <v>-0.48340791114234993</v>
      </c>
    </row>
    <row r="189" spans="2:10" x14ac:dyDescent="0.25">
      <c r="B189" s="368" t="s">
        <v>326</v>
      </c>
      <c r="C189" s="369">
        <v>-28942.852999999999</v>
      </c>
      <c r="D189" s="369">
        <v>-25074.235000000001</v>
      </c>
      <c r="E189" s="367">
        <f>C189/D189-1</f>
        <v>0.1542865814251162</v>
      </c>
      <c r="G189" s="354" t="s">
        <v>433</v>
      </c>
      <c r="H189" s="355">
        <v>7913.2860000000001</v>
      </c>
      <c r="I189" s="355">
        <v>6569.57</v>
      </c>
      <c r="J189" s="356">
        <f t="shared" si="20"/>
        <v>0.20453636996028668</v>
      </c>
    </row>
    <row r="190" spans="2:10" x14ac:dyDescent="0.25">
      <c r="B190" s="365" t="s">
        <v>308</v>
      </c>
      <c r="C190" s="366">
        <v>5197.4260000000004</v>
      </c>
      <c r="D190" s="366">
        <v>8541.8050000000003</v>
      </c>
      <c r="E190" s="367">
        <f>C190/D190-1</f>
        <v>-0.39153071277089557</v>
      </c>
      <c r="G190" s="357" t="s">
        <v>293</v>
      </c>
      <c r="H190" s="346">
        <f>SUM(H186:H189)</f>
        <v>18224.576000000001</v>
      </c>
      <c r="I190" s="346">
        <f>SUM(I186:I189)</f>
        <v>18140.439999999999</v>
      </c>
      <c r="J190" s="353">
        <f t="shared" si="20"/>
        <v>4.6380352406005798E-3</v>
      </c>
    </row>
    <row r="191" spans="2:10" ht="15.75" thickBot="1" x14ac:dyDescent="0.3">
      <c r="B191" s="368" t="s">
        <v>280</v>
      </c>
      <c r="C191" s="369">
        <v>-1559.2280000000001</v>
      </c>
      <c r="D191" s="369">
        <v>-2562.5410000000002</v>
      </c>
      <c r="E191" s="367"/>
      <c r="G191" s="357" t="s">
        <v>315</v>
      </c>
      <c r="H191" s="346">
        <f>H183+H190</f>
        <v>26838.832999999999</v>
      </c>
      <c r="I191" s="346">
        <f>I183+I190</f>
        <v>25615.430999999997</v>
      </c>
      <c r="J191" s="353">
        <f t="shared" si="20"/>
        <v>4.7760351953476832E-2</v>
      </c>
    </row>
    <row r="192" spans="2:10" ht="15.75" thickBot="1" x14ac:dyDescent="0.3">
      <c r="B192" s="365" t="s">
        <v>327</v>
      </c>
      <c r="C192" s="370">
        <f>SUM(C190:C191)</f>
        <v>3638.1980000000003</v>
      </c>
      <c r="D192" s="370">
        <f>SUM(D190:D191)</f>
        <v>5979.2640000000001</v>
      </c>
      <c r="E192" s="371">
        <f>(C192/D192-1)</f>
        <v>-0.39153079710144922</v>
      </c>
      <c r="G192" s="357"/>
      <c r="H192" s="346"/>
      <c r="I192" s="346"/>
      <c r="J192" s="353"/>
    </row>
    <row r="193" spans="2:10" ht="15.75" thickBot="1" x14ac:dyDescent="0.3">
      <c r="B193" s="372" t="s">
        <v>282</v>
      </c>
      <c r="C193" s="366" t="str">
        <f>C185</f>
        <v>Q1 2026</v>
      </c>
      <c r="D193" s="366" t="s">
        <v>283</v>
      </c>
      <c r="E193" s="367"/>
      <c r="G193" s="357" t="s">
        <v>294</v>
      </c>
      <c r="H193" s="346"/>
      <c r="I193" s="346"/>
      <c r="J193" s="353"/>
    </row>
    <row r="194" spans="2:10" x14ac:dyDescent="0.25">
      <c r="B194" s="373" t="s">
        <v>284</v>
      </c>
      <c r="C194" s="369"/>
      <c r="D194" s="369"/>
      <c r="E194" s="367"/>
      <c r="G194" s="357" t="s">
        <v>295</v>
      </c>
      <c r="H194" s="355"/>
      <c r="I194" s="355"/>
      <c r="J194" s="356"/>
    </row>
    <row r="195" spans="2:10" x14ac:dyDescent="0.25">
      <c r="B195" s="373" t="s">
        <v>285</v>
      </c>
      <c r="C195" s="369"/>
      <c r="D195" s="369"/>
      <c r="E195" s="367"/>
      <c r="G195" s="354" t="s">
        <v>356</v>
      </c>
      <c r="H195" s="355">
        <v>2062.0189999999998</v>
      </c>
      <c r="I195" s="355">
        <v>2254.7249999999999</v>
      </c>
      <c r="J195" s="356">
        <f>H195/I195-1</f>
        <v>-8.5467629090022146E-2</v>
      </c>
    </row>
    <row r="196" spans="2:10" x14ac:dyDescent="0.25">
      <c r="B196" s="374" t="s">
        <v>438</v>
      </c>
      <c r="C196" s="369">
        <v>19324.665000000001</v>
      </c>
      <c r="D196" s="369">
        <v>19431.726999999999</v>
      </c>
      <c r="E196" s="375">
        <f>C196/D196-1</f>
        <v>-5.50964924527797E-3</v>
      </c>
      <c r="G196" s="354" t="s">
        <v>434</v>
      </c>
      <c r="H196" s="355">
        <v>30.774000000000001</v>
      </c>
      <c r="I196" s="355">
        <v>33.645000000000003</v>
      </c>
      <c r="J196" s="356">
        <f>H196/I196-1</f>
        <v>-8.5332144449398184E-2</v>
      </c>
    </row>
    <row r="197" spans="2:10" x14ac:dyDescent="0.25">
      <c r="B197" s="374" t="s">
        <v>371</v>
      </c>
      <c r="C197" s="369">
        <v>195.88800000000001</v>
      </c>
      <c r="D197" s="369">
        <v>345.15199999999999</v>
      </c>
      <c r="E197" s="375">
        <f>C197/D197-1</f>
        <v>-0.43245874281475982</v>
      </c>
      <c r="G197" s="354" t="s">
        <v>296</v>
      </c>
      <c r="H197" s="355">
        <v>1297.3309999999999</v>
      </c>
      <c r="I197" s="355">
        <v>1297.3309999999999</v>
      </c>
      <c r="J197" s="356">
        <f>H197/I197-1</f>
        <v>0</v>
      </c>
    </row>
    <row r="198" spans="2:10" x14ac:dyDescent="0.25">
      <c r="B198" s="374" t="s">
        <v>286</v>
      </c>
      <c r="C198" s="369">
        <v>61.316000000000003</v>
      </c>
      <c r="D198" s="369">
        <v>70.153000000000006</v>
      </c>
      <c r="E198" s="375">
        <f t="shared" ref="E198" si="21">C198/D198-1</f>
        <v>-0.12596752811711553</v>
      </c>
      <c r="G198" s="354" t="s">
        <v>435</v>
      </c>
      <c r="H198" s="355">
        <v>491.93900000000002</v>
      </c>
      <c r="I198" s="355">
        <v>534.255</v>
      </c>
      <c r="J198" s="356">
        <f>H198/I198-1</f>
        <v>-7.9205622783127816E-2</v>
      </c>
    </row>
    <row r="199" spans="2:10" x14ac:dyDescent="0.25">
      <c r="B199" s="374" t="s">
        <v>439</v>
      </c>
      <c r="C199" s="369">
        <v>9343.26</v>
      </c>
      <c r="D199" s="369">
        <v>9343.26</v>
      </c>
      <c r="E199" s="375">
        <f>C199/D199-1</f>
        <v>0</v>
      </c>
      <c r="G199" s="357" t="s">
        <v>297</v>
      </c>
      <c r="H199" s="346">
        <f>SUM(H195:H198)</f>
        <v>3882.0629999999996</v>
      </c>
      <c r="I199" s="346">
        <f>SUM(I195:I198)</f>
        <v>4119.9560000000001</v>
      </c>
      <c r="J199" s="353">
        <f>H199/I199-1</f>
        <v>-5.7741636075725244E-2</v>
      </c>
    </row>
    <row r="200" spans="2:10" x14ac:dyDescent="0.25">
      <c r="B200" s="373" t="s">
        <v>287</v>
      </c>
      <c r="C200" s="366">
        <f>SUM(C196:C199)</f>
        <v>28925.129000000001</v>
      </c>
      <c r="D200" s="366">
        <f>SUM(D196:D199)</f>
        <v>29190.291999999994</v>
      </c>
      <c r="E200" s="367">
        <f>C200/D200-1</f>
        <v>-9.08394475807206E-3</v>
      </c>
      <c r="G200" s="357"/>
      <c r="H200" s="346"/>
      <c r="I200" s="346"/>
      <c r="J200" s="353"/>
    </row>
    <row r="201" spans="2:10" x14ac:dyDescent="0.25">
      <c r="B201" s="373"/>
      <c r="C201" s="366"/>
      <c r="D201" s="366"/>
      <c r="E201" s="367"/>
      <c r="G201" s="357" t="s">
        <v>298</v>
      </c>
      <c r="H201" s="346"/>
      <c r="I201" s="346"/>
      <c r="J201" s="353"/>
    </row>
    <row r="202" spans="2:10" x14ac:dyDescent="0.25">
      <c r="B202" s="373" t="s">
        <v>288</v>
      </c>
      <c r="C202" s="369"/>
      <c r="D202" s="369"/>
      <c r="E202" s="375"/>
      <c r="G202" s="354" t="s">
        <v>387</v>
      </c>
      <c r="H202" s="355">
        <v>3141.241</v>
      </c>
      <c r="I202" s="355">
        <v>2301.54</v>
      </c>
      <c r="J202" s="356">
        <f t="shared" ref="J202:J207" si="22">H202/I202-1</f>
        <v>0.36484310505140027</v>
      </c>
    </row>
    <row r="203" spans="2:10" x14ac:dyDescent="0.25">
      <c r="B203" s="374" t="s">
        <v>312</v>
      </c>
      <c r="C203" s="369">
        <v>27137.311000000002</v>
      </c>
      <c r="D203" s="369">
        <v>17355.975999999999</v>
      </c>
      <c r="E203" s="375">
        <f t="shared" ref="E203:E210" si="23">C203/D203-1</f>
        <v>0.56357159055762707</v>
      </c>
      <c r="G203" s="354" t="s">
        <v>299</v>
      </c>
      <c r="H203" s="355">
        <v>2571.9490000000001</v>
      </c>
      <c r="I203" s="355">
        <v>1971.674</v>
      </c>
      <c r="J203" s="356">
        <f t="shared" si="22"/>
        <v>0.30444941709430662</v>
      </c>
    </row>
    <row r="204" spans="2:10" x14ac:dyDescent="0.25">
      <c r="B204" s="374" t="s">
        <v>313</v>
      </c>
      <c r="C204" s="369">
        <v>10717.43</v>
      </c>
      <c r="D204" s="369">
        <v>13074.29</v>
      </c>
      <c r="E204" s="375">
        <f t="shared" si="23"/>
        <v>-0.18026676783213469</v>
      </c>
      <c r="G204" s="354" t="s">
        <v>356</v>
      </c>
      <c r="H204" s="355">
        <v>2103.982</v>
      </c>
      <c r="I204" s="355">
        <v>3345.873</v>
      </c>
      <c r="J204" s="356">
        <f t="shared" si="22"/>
        <v>-0.3711709918457754</v>
      </c>
    </row>
    <row r="205" spans="2:10" x14ac:dyDescent="0.25">
      <c r="B205" s="376" t="s">
        <v>331</v>
      </c>
      <c r="C205" s="369">
        <v>1095.021</v>
      </c>
      <c r="D205" s="369">
        <v>623.03700000000003</v>
      </c>
      <c r="E205" s="375">
        <f t="shared" si="23"/>
        <v>0.75755372473865901</v>
      </c>
      <c r="G205" s="354" t="s">
        <v>435</v>
      </c>
      <c r="H205" s="355">
        <v>212.66200000000001</v>
      </c>
      <c r="I205" s="355">
        <v>225.03899999999999</v>
      </c>
      <c r="J205" s="356">
        <f t="shared" si="22"/>
        <v>-5.4999355667239791E-2</v>
      </c>
    </row>
    <row r="206" spans="2:10" x14ac:dyDescent="0.25">
      <c r="B206" s="377" t="s">
        <v>350</v>
      </c>
      <c r="C206" s="369">
        <v>34.747999999999998</v>
      </c>
      <c r="D206" s="369">
        <v>38.968000000000004</v>
      </c>
      <c r="E206" s="375">
        <f t="shared" si="23"/>
        <v>-0.10829398480804775</v>
      </c>
      <c r="G206" s="357" t="s">
        <v>301</v>
      </c>
      <c r="H206" s="346">
        <f>SUM(H202:H205)</f>
        <v>8029.8340000000007</v>
      </c>
      <c r="I206" s="346">
        <f>SUM(I202:I205)</f>
        <v>7844.1259999999993</v>
      </c>
      <c r="J206" s="353">
        <f t="shared" si="22"/>
        <v>2.3674785438174029E-2</v>
      </c>
    </row>
    <row r="207" spans="2:10" x14ac:dyDescent="0.25">
      <c r="B207" s="377" t="s">
        <v>440</v>
      </c>
      <c r="C207" s="369">
        <v>64.27</v>
      </c>
      <c r="D207" s="369">
        <v>64.27</v>
      </c>
      <c r="E207" s="375">
        <f t="shared" si="23"/>
        <v>0</v>
      </c>
      <c r="G207" s="357" t="s">
        <v>302</v>
      </c>
      <c r="H207" s="346">
        <f>H206+H199</f>
        <v>11911.897000000001</v>
      </c>
      <c r="I207" s="346">
        <f>I206+I199</f>
        <v>11964.081999999999</v>
      </c>
      <c r="J207" s="353">
        <f t="shared" si="22"/>
        <v>-4.3618056111616177E-3</v>
      </c>
    </row>
    <row r="208" spans="2:10" x14ac:dyDescent="0.25">
      <c r="B208" s="374" t="s">
        <v>322</v>
      </c>
      <c r="C208" s="369">
        <v>8764.5879999999997</v>
      </c>
      <c r="D208" s="369">
        <v>15016.419</v>
      </c>
      <c r="E208" s="375">
        <f t="shared" si="23"/>
        <v>-0.41633301521487909</v>
      </c>
      <c r="G208" s="357"/>
      <c r="H208" s="346"/>
      <c r="I208" s="346"/>
      <c r="J208" s="353"/>
    </row>
    <row r="209" spans="2:10" x14ac:dyDescent="0.25">
      <c r="B209" s="373" t="s">
        <v>293</v>
      </c>
      <c r="C209" s="366">
        <f>SUM(C203:C208)</f>
        <v>47813.368000000002</v>
      </c>
      <c r="D209" s="366">
        <f>SUM(D203:D208)</f>
        <v>46172.959999999999</v>
      </c>
      <c r="E209" s="367">
        <f t="shared" si="23"/>
        <v>3.5527460227804397E-2</v>
      </c>
      <c r="G209" s="357" t="s">
        <v>303</v>
      </c>
      <c r="H209" s="355"/>
      <c r="I209" s="355"/>
      <c r="J209" s="353"/>
    </row>
    <row r="210" spans="2:10" x14ac:dyDescent="0.25">
      <c r="B210" s="373" t="s">
        <v>422</v>
      </c>
      <c r="C210" s="366">
        <f>C209+C200</f>
        <v>76738.497000000003</v>
      </c>
      <c r="D210" s="366">
        <f>D209+D200</f>
        <v>75363.251999999993</v>
      </c>
      <c r="E210" s="367">
        <f t="shared" si="23"/>
        <v>1.8248217314189352E-2</v>
      </c>
      <c r="G210" s="354" t="s">
        <v>304</v>
      </c>
      <c r="H210" s="355">
        <v>862.61699999999996</v>
      </c>
      <c r="I210" s="355">
        <v>862.61699999999996</v>
      </c>
      <c r="J210" s="356">
        <f>H210/I210-1</f>
        <v>0</v>
      </c>
    </row>
    <row r="211" spans="2:10" x14ac:dyDescent="0.25">
      <c r="B211" s="373"/>
      <c r="C211" s="369"/>
      <c r="D211" s="369"/>
      <c r="E211" s="367"/>
      <c r="G211" s="354" t="s">
        <v>305</v>
      </c>
      <c r="H211" s="355">
        <v>3012.0650000000001</v>
      </c>
      <c r="I211" s="355">
        <v>3012.0650000000001</v>
      </c>
      <c r="J211" s="356">
        <f>H211/I211-1</f>
        <v>0</v>
      </c>
    </row>
    <row r="212" spans="2:10" x14ac:dyDescent="0.25">
      <c r="B212" s="373" t="s">
        <v>294</v>
      </c>
      <c r="C212" s="369"/>
      <c r="D212" s="369"/>
      <c r="E212" s="367"/>
      <c r="G212" s="354" t="s">
        <v>306</v>
      </c>
      <c r="H212" s="355">
        <v>10632.326999999999</v>
      </c>
      <c r="I212" s="355">
        <v>9356.7420000000002</v>
      </c>
      <c r="J212" s="356">
        <f>H212/I212-1</f>
        <v>0.13632790131436767</v>
      </c>
    </row>
    <row r="213" spans="2:10" ht="15.75" thickBot="1" x14ac:dyDescent="0.3">
      <c r="B213" s="373" t="s">
        <v>295</v>
      </c>
      <c r="C213" s="369"/>
      <c r="D213" s="369"/>
      <c r="E213" s="367"/>
      <c r="G213" s="354" t="s">
        <v>436</v>
      </c>
      <c r="H213" s="355">
        <v>419.92700000000002</v>
      </c>
      <c r="I213" s="355">
        <v>419.92700000000002</v>
      </c>
      <c r="J213" s="356">
        <f>H213/I213-1</f>
        <v>0</v>
      </c>
    </row>
    <row r="214" spans="2:10" ht="15.75" thickBot="1" x14ac:dyDescent="0.3">
      <c r="B214" s="374" t="s">
        <v>333</v>
      </c>
      <c r="C214" s="369">
        <v>1002.447</v>
      </c>
      <c r="D214" s="369">
        <v>946.45399999999995</v>
      </c>
      <c r="E214" s="375">
        <f>C214/D214-1</f>
        <v>5.9160825565743425E-2</v>
      </c>
      <c r="G214" s="358" t="s">
        <v>307</v>
      </c>
      <c r="H214" s="349">
        <f>SUM(H210:H213)</f>
        <v>14926.935999999998</v>
      </c>
      <c r="I214" s="349">
        <f>SUM(I210:I213)</f>
        <v>13651.350999999999</v>
      </c>
      <c r="J214" s="350">
        <f>H214/I214-1</f>
        <v>9.3440202365318914E-2</v>
      </c>
    </row>
    <row r="215" spans="2:10" ht="15.75" thickBot="1" x14ac:dyDescent="0.3">
      <c r="B215" s="374" t="s">
        <v>323</v>
      </c>
      <c r="C215" s="369">
        <v>10.548999999999999</v>
      </c>
      <c r="D215" s="369">
        <v>15.598000000000001</v>
      </c>
      <c r="E215" s="375">
        <f>C215/D215-1</f>
        <v>-0.32369534555712276</v>
      </c>
    </row>
    <row r="216" spans="2:10" x14ac:dyDescent="0.25">
      <c r="B216" s="373" t="s">
        <v>297</v>
      </c>
      <c r="C216" s="366">
        <f>SUM(C214:C215)</f>
        <v>1012.996</v>
      </c>
      <c r="D216" s="366">
        <f>SUM(D214:D215)</f>
        <v>962.05199999999991</v>
      </c>
      <c r="E216" s="367">
        <f>C216/D216-1</f>
        <v>5.2953478606146076E-2</v>
      </c>
      <c r="G216" s="558" t="s">
        <v>441</v>
      </c>
      <c r="H216" s="558"/>
      <c r="I216" s="558"/>
      <c r="J216" s="569"/>
    </row>
    <row r="217" spans="2:10" ht="15.75" thickBot="1" x14ac:dyDescent="0.3">
      <c r="B217" s="373"/>
      <c r="C217" s="366"/>
      <c r="D217" s="366"/>
      <c r="E217" s="367"/>
      <c r="G217" s="563" t="s">
        <v>442</v>
      </c>
      <c r="H217" s="563"/>
      <c r="I217" s="563"/>
      <c r="J217" s="564"/>
    </row>
    <row r="218" spans="2:10" x14ac:dyDescent="0.25">
      <c r="B218" s="373" t="s">
        <v>298</v>
      </c>
      <c r="C218" s="369"/>
      <c r="D218" s="369"/>
      <c r="E218" s="367"/>
      <c r="G218" s="307"/>
      <c r="H218" s="308" t="s">
        <v>274</v>
      </c>
      <c r="I218" s="308" t="s">
        <v>275</v>
      </c>
      <c r="J218" s="309"/>
    </row>
    <row r="219" spans="2:10" ht="15.75" thickBot="1" x14ac:dyDescent="0.3">
      <c r="B219" s="374" t="s">
        <v>356</v>
      </c>
      <c r="C219" s="369">
        <v>18357.925999999999</v>
      </c>
      <c r="D219" s="369">
        <v>22806.642</v>
      </c>
      <c r="E219" s="375">
        <f>C219/D219-1</f>
        <v>-0.19506229807965592</v>
      </c>
      <c r="G219" s="310"/>
      <c r="H219" s="311" t="s">
        <v>276</v>
      </c>
      <c r="I219" s="311" t="s">
        <v>276</v>
      </c>
      <c r="J219" s="312"/>
    </row>
    <row r="220" spans="2:10" x14ac:dyDescent="0.25">
      <c r="B220" s="374" t="s">
        <v>299</v>
      </c>
      <c r="C220" s="369">
        <v>2192.8539999999998</v>
      </c>
      <c r="D220" s="369">
        <v>806.25800000000004</v>
      </c>
      <c r="E220" s="375">
        <f t="shared" ref="E220:E225" si="24">C220/D220-1</f>
        <v>1.7197919276459888</v>
      </c>
      <c r="G220" s="313"/>
      <c r="H220" s="314"/>
      <c r="I220" s="315"/>
      <c r="J220" s="380"/>
    </row>
    <row r="221" spans="2:10" x14ac:dyDescent="0.25">
      <c r="B221" s="374" t="s">
        <v>316</v>
      </c>
      <c r="C221" s="369">
        <v>37753.231</v>
      </c>
      <c r="D221" s="369">
        <v>36847.695</v>
      </c>
      <c r="E221" s="375">
        <f t="shared" si="24"/>
        <v>2.4575105715567869E-2</v>
      </c>
      <c r="G221" s="313" t="s">
        <v>443</v>
      </c>
      <c r="H221" s="293">
        <f>35143.527+7778.078+17950.475+946.826+37338.663+357.474+664.325+17.487</f>
        <v>100196.855</v>
      </c>
      <c r="I221" s="293">
        <f>10372.79+4835.2+0.6+43865.122+5378.371+75.406+917.689</f>
        <v>65445.178000000007</v>
      </c>
      <c r="J221" s="380">
        <f>H221/I221-1</f>
        <v>0.5310043927147694</v>
      </c>
    </row>
    <row r="222" spans="2:10" x14ac:dyDescent="0.25">
      <c r="B222" s="374" t="s">
        <v>392</v>
      </c>
      <c r="C222" s="369">
        <v>178.422</v>
      </c>
      <c r="D222" s="369">
        <v>178.422</v>
      </c>
      <c r="E222" s="375">
        <f t="shared" si="24"/>
        <v>0</v>
      </c>
      <c r="G222" s="313" t="s">
        <v>279</v>
      </c>
      <c r="H222" s="299">
        <v>21421.615000000002</v>
      </c>
      <c r="I222" s="293">
        <v>12329.538</v>
      </c>
      <c r="J222" s="380">
        <f>H222/I222-1</f>
        <v>0.73742235921573052</v>
      </c>
    </row>
    <row r="223" spans="2:10" ht="15.75" thickBot="1" x14ac:dyDescent="0.3">
      <c r="B223" s="374" t="s">
        <v>323</v>
      </c>
      <c r="C223" s="369">
        <v>184.709</v>
      </c>
      <c r="D223" s="369">
        <v>341.923</v>
      </c>
      <c r="E223" s="375">
        <f t="shared" si="24"/>
        <v>-0.45979357925614828</v>
      </c>
      <c r="G223" s="316" t="s">
        <v>280</v>
      </c>
      <c r="H223" s="301">
        <v>-3564.0309999999999</v>
      </c>
      <c r="I223" s="183">
        <v>-1379.5920000000001</v>
      </c>
      <c r="J223" s="380"/>
    </row>
    <row r="224" spans="2:10" ht="15.75" thickBot="1" x14ac:dyDescent="0.3">
      <c r="B224" s="373" t="s">
        <v>301</v>
      </c>
      <c r="C224" s="366">
        <f>SUM(C219:C223)</f>
        <v>58667.142</v>
      </c>
      <c r="D224" s="366">
        <f>SUM(D219:D223)</f>
        <v>60980.94</v>
      </c>
      <c r="E224" s="367">
        <f t="shared" si="24"/>
        <v>-3.7942970377301544E-2</v>
      </c>
      <c r="G224" s="313" t="s">
        <v>309</v>
      </c>
      <c r="H224" s="317">
        <f>H222+H223</f>
        <v>17857.584000000003</v>
      </c>
      <c r="I224" s="317">
        <f>I222+I223</f>
        <v>10949.946</v>
      </c>
      <c r="J224" s="381">
        <f>H224/I224-1</f>
        <v>0.63083763152804617</v>
      </c>
    </row>
    <row r="225" spans="2:10" ht="15.75" thickBot="1" x14ac:dyDescent="0.3">
      <c r="B225" s="373" t="s">
        <v>429</v>
      </c>
      <c r="C225" s="366">
        <f>C224+C216</f>
        <v>59680.137999999999</v>
      </c>
      <c r="D225" s="366">
        <f>D224+D216</f>
        <v>61942.992000000006</v>
      </c>
      <c r="E225" s="367">
        <f t="shared" si="24"/>
        <v>-3.6531235042698729E-2</v>
      </c>
      <c r="G225" s="319" t="s">
        <v>282</v>
      </c>
      <c r="H225" s="382" t="str">
        <f>H218</f>
        <v>Q1 2026</v>
      </c>
      <c r="I225" s="382" t="s">
        <v>283</v>
      </c>
      <c r="J225" s="380"/>
    </row>
    <row r="226" spans="2:10" x14ac:dyDescent="0.25">
      <c r="B226" s="373"/>
      <c r="C226" s="369"/>
      <c r="D226" s="369"/>
      <c r="E226" s="367"/>
      <c r="G226" s="313" t="s">
        <v>284</v>
      </c>
      <c r="H226" s="383"/>
      <c r="I226" s="383"/>
      <c r="J226" s="380"/>
    </row>
    <row r="227" spans="2:10" x14ac:dyDescent="0.25">
      <c r="B227" s="373" t="s">
        <v>303</v>
      </c>
      <c r="C227" s="369"/>
      <c r="D227" s="369"/>
      <c r="E227" s="367"/>
      <c r="G227" s="316" t="s">
        <v>322</v>
      </c>
      <c r="H227" s="383">
        <v>163988.61199999999</v>
      </c>
      <c r="I227" s="383">
        <v>174182.932</v>
      </c>
      <c r="J227" s="384">
        <f t="shared" ref="J227:J241" si="25">H227/I227-1</f>
        <v>-5.8526515100802201E-2</v>
      </c>
    </row>
    <row r="228" spans="2:10" x14ac:dyDescent="0.25">
      <c r="B228" s="374" t="s">
        <v>304</v>
      </c>
      <c r="C228" s="369">
        <v>1140.1420000000001</v>
      </c>
      <c r="D228" s="369">
        <v>1140.1420000000001</v>
      </c>
      <c r="E228" s="375">
        <f>C228/D228-1</f>
        <v>0</v>
      </c>
      <c r="G228" s="316" t="s">
        <v>444</v>
      </c>
      <c r="H228" s="383">
        <v>3161.3890000000001</v>
      </c>
      <c r="I228" s="383">
        <v>993.36400000000003</v>
      </c>
      <c r="J228" s="384">
        <f t="shared" si="25"/>
        <v>2.1825081239102686</v>
      </c>
    </row>
    <row r="229" spans="2:10" x14ac:dyDescent="0.25">
      <c r="B229" s="374" t="s">
        <v>305</v>
      </c>
      <c r="C229" s="369">
        <v>7107.75</v>
      </c>
      <c r="D229" s="369">
        <v>7107.75</v>
      </c>
      <c r="E229" s="375">
        <f t="shared" ref="E229:E232" si="26">C229/D229-1</f>
        <v>0</v>
      </c>
      <c r="G229" s="316" t="s">
        <v>312</v>
      </c>
      <c r="H229" s="383">
        <v>2046.1990000000001</v>
      </c>
      <c r="I229" s="383">
        <v>3219.098</v>
      </c>
      <c r="J229" s="384">
        <f t="shared" si="25"/>
        <v>-0.36435641288336051</v>
      </c>
    </row>
    <row r="230" spans="2:10" x14ac:dyDescent="0.25">
      <c r="B230" s="374" t="s">
        <v>358</v>
      </c>
      <c r="C230" s="369">
        <v>33177.321000000004</v>
      </c>
      <c r="D230" s="369">
        <v>33177.321000000004</v>
      </c>
      <c r="E230" s="375">
        <f t="shared" si="26"/>
        <v>0</v>
      </c>
      <c r="G230" s="316" t="s">
        <v>445</v>
      </c>
      <c r="H230" s="383">
        <v>34694.864999999998</v>
      </c>
      <c r="I230" s="383">
        <v>29850.66</v>
      </c>
      <c r="J230" s="384">
        <f t="shared" si="25"/>
        <v>0.16228133649306242</v>
      </c>
    </row>
    <row r="231" spans="2:10" x14ac:dyDescent="0.25">
      <c r="B231" s="374" t="s">
        <v>336</v>
      </c>
      <c r="C231" s="369">
        <v>321.47199999999998</v>
      </c>
      <c r="D231" s="369">
        <v>321.47199999999998</v>
      </c>
      <c r="E231" s="375">
        <f t="shared" si="26"/>
        <v>0</v>
      </c>
      <c r="G231" s="316" t="s">
        <v>446</v>
      </c>
      <c r="H231" s="383">
        <v>646453.29700000002</v>
      </c>
      <c r="I231" s="383">
        <v>596524.90899999999</v>
      </c>
      <c r="J231" s="384">
        <f t="shared" si="25"/>
        <v>8.3698747942812179E-2</v>
      </c>
    </row>
    <row r="232" spans="2:10" ht="15.75" thickBot="1" x14ac:dyDescent="0.3">
      <c r="B232" s="378" t="s">
        <v>306</v>
      </c>
      <c r="C232" s="369">
        <v>-24688.326000000001</v>
      </c>
      <c r="D232" s="369">
        <v>-28326.524000000001</v>
      </c>
      <c r="E232" s="375">
        <f t="shared" si="26"/>
        <v>-0.12843785562958587</v>
      </c>
      <c r="G232" s="316" t="s">
        <v>447</v>
      </c>
      <c r="H232" s="383">
        <v>114885.77099999999</v>
      </c>
      <c r="I232" s="383">
        <v>130789.376</v>
      </c>
      <c r="J232" s="384">
        <f t="shared" si="25"/>
        <v>-0.12159707069785253</v>
      </c>
    </row>
    <row r="233" spans="2:10" ht="15.75" thickBot="1" x14ac:dyDescent="0.3">
      <c r="B233" s="379" t="s">
        <v>307</v>
      </c>
      <c r="C233" s="370">
        <f>SUM(C228:C232)</f>
        <v>17058.359000000004</v>
      </c>
      <c r="D233" s="370">
        <f>SUM(D228:D232)</f>
        <v>13420.161000000004</v>
      </c>
      <c r="E233" s="184">
        <f>-(C233/D233-1)</f>
        <v>-0.27109943017822213</v>
      </c>
      <c r="G233" s="316" t="s">
        <v>448</v>
      </c>
      <c r="H233" s="383">
        <v>23551.895</v>
      </c>
      <c r="I233" s="383">
        <v>15016.066999999999</v>
      </c>
      <c r="J233" s="384">
        <f t="shared" si="25"/>
        <v>0.56844631820036517</v>
      </c>
    </row>
    <row r="234" spans="2:10" ht="15.75" thickBot="1" x14ac:dyDescent="0.3">
      <c r="G234" s="316" t="s">
        <v>321</v>
      </c>
      <c r="H234" s="383">
        <v>28.641999999999999</v>
      </c>
      <c r="I234" s="383">
        <v>44.726999999999997</v>
      </c>
      <c r="J234" s="384">
        <f t="shared" si="25"/>
        <v>-0.3596261765823775</v>
      </c>
    </row>
    <row r="235" spans="2:10" x14ac:dyDescent="0.25">
      <c r="B235" s="570" t="s">
        <v>464</v>
      </c>
      <c r="C235" s="571"/>
      <c r="D235" s="571"/>
      <c r="E235" s="572"/>
      <c r="G235" s="316" t="s">
        <v>449</v>
      </c>
      <c r="H235" s="383">
        <v>112.182</v>
      </c>
      <c r="I235" s="383">
        <v>94.694999999999993</v>
      </c>
      <c r="J235" s="384">
        <f t="shared" si="25"/>
        <v>0.18466656106447021</v>
      </c>
    </row>
    <row r="236" spans="2:10" ht="15.75" thickBot="1" x14ac:dyDescent="0.3">
      <c r="B236" s="563" t="s">
        <v>465</v>
      </c>
      <c r="C236" s="567"/>
      <c r="D236" s="567"/>
      <c r="E236" s="568"/>
      <c r="G236" s="316" t="s">
        <v>450</v>
      </c>
      <c r="H236" s="383">
        <v>15673.029</v>
      </c>
      <c r="I236" s="383">
        <v>13791.384</v>
      </c>
      <c r="J236" s="384">
        <f t="shared" si="25"/>
        <v>0.13643627064549868</v>
      </c>
    </row>
    <row r="237" spans="2:10" x14ac:dyDescent="0.25">
      <c r="B237" s="387"/>
      <c r="C237" s="359" t="s">
        <v>274</v>
      </c>
      <c r="D237" s="359" t="s">
        <v>275</v>
      </c>
      <c r="E237" s="176"/>
      <c r="G237" s="316" t="s">
        <v>378</v>
      </c>
      <c r="H237" s="383">
        <v>41404.205999999998</v>
      </c>
      <c r="I237" s="383">
        <v>41404.205999999998</v>
      </c>
      <c r="J237" s="384">
        <f t="shared" si="25"/>
        <v>0</v>
      </c>
    </row>
    <row r="238" spans="2:10" ht="15.75" thickBot="1" x14ac:dyDescent="0.3">
      <c r="B238" s="388"/>
      <c r="C238" s="189" t="s">
        <v>276</v>
      </c>
      <c r="D238" s="189" t="s">
        <v>276</v>
      </c>
      <c r="E238" s="190"/>
      <c r="G238" s="316" t="s">
        <v>376</v>
      </c>
      <c r="H238" s="383">
        <v>24886.109</v>
      </c>
      <c r="I238" s="383">
        <v>25160.897000000001</v>
      </c>
      <c r="J238" s="384">
        <f t="shared" si="25"/>
        <v>-1.0921232259724301E-2</v>
      </c>
    </row>
    <row r="239" spans="2:10" x14ac:dyDescent="0.25">
      <c r="B239" s="193"/>
      <c r="C239" s="194"/>
      <c r="D239" s="194"/>
      <c r="E239" s="195"/>
      <c r="G239" s="316" t="s">
        <v>286</v>
      </c>
      <c r="H239" s="383">
        <v>2635.8580000000002</v>
      </c>
      <c r="I239" s="383">
        <v>2617.8110000000001</v>
      </c>
      <c r="J239" s="384">
        <f t="shared" si="25"/>
        <v>6.8939277892865469E-3</v>
      </c>
    </row>
    <row r="240" spans="2:10" x14ac:dyDescent="0.25">
      <c r="B240" s="196" t="s">
        <v>277</v>
      </c>
      <c r="C240" s="389">
        <v>39342.578999999998</v>
      </c>
      <c r="D240" s="389">
        <v>41852.542000000001</v>
      </c>
      <c r="E240" s="197">
        <f>C240/D240-1</f>
        <v>-5.9971578309389262E-2</v>
      </c>
      <c r="G240" s="316" t="s">
        <v>451</v>
      </c>
      <c r="H240" s="383">
        <v>30063.51</v>
      </c>
      <c r="I240" s="383">
        <f>26058.065</f>
        <v>26058.064999999999</v>
      </c>
      <c r="J240" s="384">
        <f t="shared" si="25"/>
        <v>0.15371229598206937</v>
      </c>
    </row>
    <row r="241" spans="2:10" x14ac:dyDescent="0.25">
      <c r="B241" s="198" t="s">
        <v>326</v>
      </c>
      <c r="C241" s="390">
        <v>-18893.593000000001</v>
      </c>
      <c r="D241" s="390">
        <v>-23956.546999999999</v>
      </c>
      <c r="E241" s="197"/>
      <c r="G241" s="316" t="s">
        <v>596</v>
      </c>
      <c r="H241" s="383">
        <v>4984.9679999999998</v>
      </c>
      <c r="I241" s="383">
        <v>4984.9679999999998</v>
      </c>
      <c r="J241" s="384">
        <f t="shared" si="25"/>
        <v>0</v>
      </c>
    </row>
    <row r="242" spans="2:10" x14ac:dyDescent="0.25">
      <c r="B242" s="196" t="s">
        <v>308</v>
      </c>
      <c r="C242" s="391">
        <v>14980.543</v>
      </c>
      <c r="D242" s="391">
        <v>11310.275</v>
      </c>
      <c r="E242" s="197">
        <f>C242/D242-1</f>
        <v>0.32450740587651494</v>
      </c>
      <c r="G242" s="313" t="s">
        <v>315</v>
      </c>
      <c r="H242" s="385">
        <f>SUM(H227:H241)</f>
        <v>1108570.5320000001</v>
      </c>
      <c r="I242" s="385">
        <f>SUM(I227:I241)</f>
        <v>1064733.159</v>
      </c>
      <c r="J242" s="380">
        <f>H242/I242-1</f>
        <v>4.1172168471931725E-2</v>
      </c>
    </row>
    <row r="243" spans="2:10" ht="15.75" thickBot="1" x14ac:dyDescent="0.3">
      <c r="B243" s="198" t="s">
        <v>280</v>
      </c>
      <c r="C243" s="392">
        <v>-5093.3860000000004</v>
      </c>
      <c r="D243" s="392">
        <v>-3732.39</v>
      </c>
      <c r="E243" s="197"/>
      <c r="G243" s="313"/>
      <c r="H243" s="385"/>
      <c r="I243" s="385"/>
      <c r="J243" s="380"/>
    </row>
    <row r="244" spans="2:10" ht="15.75" thickBot="1" x14ac:dyDescent="0.3">
      <c r="B244" s="196" t="s">
        <v>327</v>
      </c>
      <c r="C244" s="393">
        <f>SUM(C242:C243)</f>
        <v>9887.1569999999992</v>
      </c>
      <c r="D244" s="393">
        <f>SUM(D242:D243)</f>
        <v>7577.8850000000002</v>
      </c>
      <c r="E244" s="199">
        <f>C244/D244-1</f>
        <v>0.30473832738290429</v>
      </c>
      <c r="G244" s="313" t="s">
        <v>294</v>
      </c>
      <c r="H244" s="385"/>
      <c r="I244" s="385"/>
      <c r="J244" s="380"/>
    </row>
    <row r="245" spans="2:10" ht="15.75" thickBot="1" x14ac:dyDescent="0.3">
      <c r="B245" s="200" t="s">
        <v>282</v>
      </c>
      <c r="C245" s="389" t="str">
        <f>C237</f>
        <v>Q1 2026</v>
      </c>
      <c r="D245" s="389" t="s">
        <v>283</v>
      </c>
      <c r="E245" s="197"/>
      <c r="G245" s="316" t="s">
        <v>452</v>
      </c>
      <c r="H245" s="383">
        <v>19736.163</v>
      </c>
      <c r="I245" s="383">
        <v>16181.655000000001</v>
      </c>
      <c r="J245" s="384">
        <f t="shared" ref="J245:J255" si="27">H245/I245-1</f>
        <v>0.21966282188070374</v>
      </c>
    </row>
    <row r="246" spans="2:10" x14ac:dyDescent="0.25">
      <c r="B246" s="202" t="s">
        <v>284</v>
      </c>
      <c r="C246" s="389"/>
      <c r="D246" s="389"/>
      <c r="E246" s="197"/>
      <c r="G246" s="316" t="s">
        <v>453</v>
      </c>
      <c r="H246" s="383">
        <v>92761.827000000005</v>
      </c>
      <c r="I246" s="383">
        <v>77315.756999999998</v>
      </c>
      <c r="J246" s="384">
        <f t="shared" si="27"/>
        <v>0.1997790696144901</v>
      </c>
    </row>
    <row r="247" spans="2:10" x14ac:dyDescent="0.25">
      <c r="B247" s="202" t="s">
        <v>285</v>
      </c>
      <c r="C247" s="389"/>
      <c r="D247" s="389"/>
      <c r="E247" s="197"/>
      <c r="G247" s="316" t="s">
        <v>454</v>
      </c>
      <c r="H247" s="383">
        <v>38818.593999999997</v>
      </c>
      <c r="I247" s="383">
        <v>39478.764000000003</v>
      </c>
      <c r="J247" s="384">
        <f t="shared" si="27"/>
        <v>-1.6722154726019456E-2</v>
      </c>
    </row>
    <row r="248" spans="2:10" x14ac:dyDescent="0.25">
      <c r="B248" s="204" t="s">
        <v>466</v>
      </c>
      <c r="C248" s="390">
        <v>32314.137999999999</v>
      </c>
      <c r="D248" s="390">
        <v>11893.555</v>
      </c>
      <c r="E248" s="394">
        <f>C248/D248-1</f>
        <v>1.7169452699382144</v>
      </c>
      <c r="G248" s="316" t="s">
        <v>455</v>
      </c>
      <c r="H248" s="383">
        <v>127703.205</v>
      </c>
      <c r="I248" s="383">
        <v>176648.30600000001</v>
      </c>
      <c r="J248" s="384">
        <f t="shared" si="27"/>
        <v>-0.27707653760347983</v>
      </c>
    </row>
    <row r="249" spans="2:10" x14ac:dyDescent="0.25">
      <c r="B249" s="204" t="s">
        <v>371</v>
      </c>
      <c r="C249" s="390">
        <v>3371.0909999999999</v>
      </c>
      <c r="D249" s="390">
        <v>3642.9540000000002</v>
      </c>
      <c r="E249" s="394">
        <f>C249/D249-1</f>
        <v>-7.462707462131013E-2</v>
      </c>
      <c r="G249" s="316" t="s">
        <v>456</v>
      </c>
      <c r="H249" s="383">
        <v>241088.223</v>
      </c>
      <c r="I249" s="383">
        <v>242188.71299999999</v>
      </c>
      <c r="J249" s="384">
        <f t="shared" si="27"/>
        <v>-4.5439359513008704E-3</v>
      </c>
    </row>
    <row r="250" spans="2:10" x14ac:dyDescent="0.25">
      <c r="B250" s="202" t="s">
        <v>287</v>
      </c>
      <c r="C250" s="389">
        <f>SUM(C248:C249)</f>
        <v>35685.228999999999</v>
      </c>
      <c r="D250" s="389">
        <f>SUM(D248:D249)</f>
        <v>15536.509</v>
      </c>
      <c r="E250" s="197">
        <f>C250/D250-1</f>
        <v>1.2968627637006485</v>
      </c>
      <c r="G250" s="316" t="s">
        <v>415</v>
      </c>
      <c r="H250" s="383">
        <v>9138.9269999999997</v>
      </c>
      <c r="I250" s="383">
        <v>8974.8040000000001</v>
      </c>
      <c r="J250" s="384">
        <f t="shared" si="27"/>
        <v>1.8287084598170633E-2</v>
      </c>
    </row>
    <row r="251" spans="2:10" x14ac:dyDescent="0.25">
      <c r="B251" s="202"/>
      <c r="C251" s="389"/>
      <c r="D251" s="389"/>
      <c r="E251" s="197"/>
      <c r="G251" s="316" t="s">
        <v>597</v>
      </c>
      <c r="H251" s="383">
        <v>1110.595</v>
      </c>
      <c r="I251" s="383">
        <v>78.192999999999998</v>
      </c>
      <c r="J251" s="384">
        <f t="shared" si="27"/>
        <v>13.203253488163902</v>
      </c>
    </row>
    <row r="252" spans="2:10" x14ac:dyDescent="0.25">
      <c r="B252" s="202" t="s">
        <v>288</v>
      </c>
      <c r="C252" s="389"/>
      <c r="D252" s="389"/>
      <c r="E252" s="197"/>
      <c r="G252" s="316" t="s">
        <v>457</v>
      </c>
      <c r="H252" s="383">
        <v>318770.51299999998</v>
      </c>
      <c r="I252" s="383">
        <v>270899.84899999999</v>
      </c>
      <c r="J252" s="384">
        <f t="shared" si="27"/>
        <v>0.17670982164334825</v>
      </c>
    </row>
    <row r="253" spans="2:10" x14ac:dyDescent="0.25">
      <c r="B253" s="204" t="s">
        <v>289</v>
      </c>
      <c r="C253" s="390">
        <v>14341.938</v>
      </c>
      <c r="D253" s="390">
        <v>17299.928</v>
      </c>
      <c r="E253" s="394">
        <f t="shared" ref="E253:E259" si="28">C253/D253-1</f>
        <v>-0.17098279252954118</v>
      </c>
      <c r="G253" s="316" t="s">
        <v>458</v>
      </c>
      <c r="H253" s="383">
        <v>3199.4580000000001</v>
      </c>
      <c r="I253" s="383">
        <v>3327.9360000000001</v>
      </c>
      <c r="J253" s="384">
        <f t="shared" si="27"/>
        <v>-3.8605910690590273E-2</v>
      </c>
    </row>
    <row r="254" spans="2:10" x14ac:dyDescent="0.25">
      <c r="B254" s="204" t="s">
        <v>290</v>
      </c>
      <c r="C254" s="390">
        <v>60224.476000000002</v>
      </c>
      <c r="D254" s="390">
        <v>17833.205000000002</v>
      </c>
      <c r="E254" s="394">
        <f t="shared" si="28"/>
        <v>2.377097723039689</v>
      </c>
      <c r="G254" s="316" t="s">
        <v>296</v>
      </c>
      <c r="H254" s="383">
        <v>4377.1350000000002</v>
      </c>
      <c r="I254" s="383">
        <v>11093.022000000001</v>
      </c>
      <c r="J254" s="384">
        <f t="shared" si="27"/>
        <v>-0.60541545847470601</v>
      </c>
    </row>
    <row r="255" spans="2:10" x14ac:dyDescent="0.25">
      <c r="B255" s="204" t="s">
        <v>291</v>
      </c>
      <c r="C255" s="390">
        <v>764.56899999999996</v>
      </c>
      <c r="D255" s="390">
        <v>635.90099999999995</v>
      </c>
      <c r="E255" s="394">
        <f t="shared" si="28"/>
        <v>0.20233967237038475</v>
      </c>
      <c r="G255" s="313" t="s">
        <v>302</v>
      </c>
      <c r="H255" s="385">
        <f>SUM(H245:H254)</f>
        <v>856704.64</v>
      </c>
      <c r="I255" s="385">
        <f>SUM(I245:I254)</f>
        <v>846186.99899999995</v>
      </c>
      <c r="J255" s="380">
        <f t="shared" si="27"/>
        <v>1.242945236978299E-2</v>
      </c>
    </row>
    <row r="256" spans="2:10" x14ac:dyDescent="0.25">
      <c r="B256" s="204" t="s">
        <v>467</v>
      </c>
      <c r="C256" s="390">
        <v>258.45600000000002</v>
      </c>
      <c r="D256" s="390">
        <v>1600.2</v>
      </c>
      <c r="E256" s="394">
        <f t="shared" si="28"/>
        <v>-0.83848518935133109</v>
      </c>
      <c r="G256" s="313"/>
      <c r="H256" s="385"/>
      <c r="I256" s="385"/>
      <c r="J256" s="380"/>
    </row>
    <row r="257" spans="2:10" x14ac:dyDescent="0.25">
      <c r="B257" s="204" t="s">
        <v>468</v>
      </c>
      <c r="C257" s="390">
        <v>49492.345999999998</v>
      </c>
      <c r="D257" s="390">
        <v>37911.699999999997</v>
      </c>
      <c r="E257" s="394">
        <f t="shared" si="28"/>
        <v>0.30546364314974017</v>
      </c>
      <c r="G257" s="313" t="s">
        <v>303</v>
      </c>
      <c r="H257" s="385"/>
      <c r="I257" s="385"/>
      <c r="J257" s="380"/>
    </row>
    <row r="258" spans="2:10" x14ac:dyDescent="0.25">
      <c r="B258" s="202" t="s">
        <v>293</v>
      </c>
      <c r="C258" s="389">
        <f>SUM(C253:C257)</f>
        <v>125081.785</v>
      </c>
      <c r="D258" s="389">
        <f>SUM(D253:D257)</f>
        <v>75280.933999999994</v>
      </c>
      <c r="E258" s="197">
        <f t="shared" si="28"/>
        <v>0.66153338373830506</v>
      </c>
      <c r="G258" s="316" t="s">
        <v>459</v>
      </c>
      <c r="H258" s="383">
        <v>2940.933</v>
      </c>
      <c r="I258" s="383">
        <v>2940.933</v>
      </c>
      <c r="J258" s="384">
        <f t="shared" ref="J258:J266" si="29">H258/I258-1</f>
        <v>0</v>
      </c>
    </row>
    <row r="259" spans="2:10" x14ac:dyDescent="0.25">
      <c r="B259" s="202" t="s">
        <v>469</v>
      </c>
      <c r="C259" s="389">
        <f>C258+C250</f>
        <v>160767.014</v>
      </c>
      <c r="D259" s="389">
        <f>D258+D250</f>
        <v>90817.442999999999</v>
      </c>
      <c r="E259" s="197">
        <f t="shared" si="28"/>
        <v>0.77022176235461726</v>
      </c>
      <c r="G259" s="316" t="s">
        <v>305</v>
      </c>
      <c r="H259" s="383">
        <v>6412.357</v>
      </c>
      <c r="I259" s="383">
        <v>6412.357</v>
      </c>
      <c r="J259" s="384">
        <f t="shared" si="29"/>
        <v>0</v>
      </c>
    </row>
    <row r="260" spans="2:10" x14ac:dyDescent="0.25">
      <c r="B260" s="202"/>
      <c r="C260" s="389"/>
      <c r="D260" s="389"/>
      <c r="E260" s="394"/>
      <c r="G260" s="316" t="s">
        <v>306</v>
      </c>
      <c r="H260" s="383">
        <v>158709.60999999999</v>
      </c>
      <c r="I260" s="383">
        <v>143437.41399999999</v>
      </c>
      <c r="J260" s="384">
        <f t="shared" si="29"/>
        <v>0.10647288998113136</v>
      </c>
    </row>
    <row r="261" spans="2:10" x14ac:dyDescent="0.25">
      <c r="B261" s="202" t="s">
        <v>294</v>
      </c>
      <c r="C261" s="389"/>
      <c r="D261" s="389"/>
      <c r="E261" s="394"/>
      <c r="G261" s="316" t="s">
        <v>460</v>
      </c>
      <c r="H261" s="383">
        <v>26037.934000000001</v>
      </c>
      <c r="I261" s="383">
        <v>25703.468000000001</v>
      </c>
      <c r="J261" s="384">
        <f t="shared" si="29"/>
        <v>1.3012485319101597E-2</v>
      </c>
    </row>
    <row r="262" spans="2:10" x14ac:dyDescent="0.25">
      <c r="B262" s="202" t="s">
        <v>295</v>
      </c>
      <c r="C262" s="389"/>
      <c r="D262" s="389"/>
      <c r="E262" s="394"/>
      <c r="G262" s="316" t="s">
        <v>461</v>
      </c>
      <c r="H262" s="383">
        <v>15640.789000000001</v>
      </c>
      <c r="I262" s="383">
        <v>14138.08</v>
      </c>
      <c r="J262" s="384">
        <f t="shared" si="29"/>
        <v>0.10628805325758517</v>
      </c>
    </row>
    <row r="263" spans="2:10" x14ac:dyDescent="0.25">
      <c r="B263" s="204" t="s">
        <v>394</v>
      </c>
      <c r="C263" s="390">
        <v>38.57</v>
      </c>
      <c r="D263" s="390">
        <v>38.57</v>
      </c>
      <c r="E263" s="394">
        <f>C263/D263-1</f>
        <v>0</v>
      </c>
      <c r="G263" s="316" t="s">
        <v>462</v>
      </c>
      <c r="H263" s="383">
        <v>3055.8670000000002</v>
      </c>
      <c r="I263" s="383">
        <v>3055.8670000000002</v>
      </c>
      <c r="J263" s="384">
        <f t="shared" si="29"/>
        <v>0</v>
      </c>
    </row>
    <row r="264" spans="2:10" x14ac:dyDescent="0.25">
      <c r="B264" s="204" t="s">
        <v>323</v>
      </c>
      <c r="C264" s="390">
        <v>3669.07</v>
      </c>
      <c r="D264" s="390">
        <v>3579.11</v>
      </c>
      <c r="E264" s="394">
        <f>C264/D264-1</f>
        <v>2.5134740200776218E-2</v>
      </c>
      <c r="G264" s="316" t="s">
        <v>358</v>
      </c>
      <c r="H264" s="383">
        <v>3102.2089999999998</v>
      </c>
      <c r="I264" s="383">
        <v>3102.2089999999998</v>
      </c>
      <c r="J264" s="384">
        <f t="shared" si="29"/>
        <v>0</v>
      </c>
    </row>
    <row r="265" spans="2:10" ht="15.75" thickBot="1" x14ac:dyDescent="0.3">
      <c r="B265" s="204" t="s">
        <v>416</v>
      </c>
      <c r="C265" s="390">
        <v>107.191</v>
      </c>
      <c r="D265" s="390">
        <v>116.017</v>
      </c>
      <c r="E265" s="394">
        <f>C265/D265-1</f>
        <v>-7.6075057965642956E-2</v>
      </c>
      <c r="G265" s="316" t="s">
        <v>463</v>
      </c>
      <c r="H265" s="383">
        <v>35965.896999999997</v>
      </c>
      <c r="I265" s="383">
        <v>19755.831999999999</v>
      </c>
      <c r="J265" s="384">
        <f t="shared" si="29"/>
        <v>0.8205204923791618</v>
      </c>
    </row>
    <row r="266" spans="2:10" ht="15.75" thickBot="1" x14ac:dyDescent="0.3">
      <c r="B266" s="204" t="s">
        <v>470</v>
      </c>
      <c r="C266" s="390">
        <v>4239.9080000000004</v>
      </c>
      <c r="D266" s="390">
        <v>5431.277</v>
      </c>
      <c r="E266" s="394">
        <f>C266/D266-1</f>
        <v>-0.21935338595324816</v>
      </c>
      <c r="G266" s="335" t="s">
        <v>307</v>
      </c>
      <c r="H266" s="386">
        <f>SUM(H258:H265)</f>
        <v>251865.59599999999</v>
      </c>
      <c r="I266" s="386">
        <f>SUM(I258:I265)</f>
        <v>218546.15999999997</v>
      </c>
      <c r="J266" s="381">
        <f t="shared" si="29"/>
        <v>0.15245948956504218</v>
      </c>
    </row>
    <row r="267" spans="2:10" ht="15.75" thickBot="1" x14ac:dyDescent="0.3">
      <c r="B267" s="202" t="s">
        <v>297</v>
      </c>
      <c r="C267" s="389">
        <f>SUM(C263:C266)</f>
        <v>8054.7390000000005</v>
      </c>
      <c r="D267" s="389">
        <f>SUM(D263:D266)</f>
        <v>9164.9740000000002</v>
      </c>
      <c r="E267" s="197">
        <f>C267/D267-1</f>
        <v>-0.12113891430570345</v>
      </c>
    </row>
    <row r="268" spans="2:10" x14ac:dyDescent="0.25">
      <c r="B268" s="204"/>
      <c r="C268" s="390"/>
      <c r="D268" s="390"/>
      <c r="E268" s="394"/>
      <c r="G268" s="573" t="s">
        <v>475</v>
      </c>
      <c r="H268" s="574"/>
      <c r="I268" s="574"/>
      <c r="J268" s="575"/>
    </row>
    <row r="269" spans="2:10" ht="15.75" thickBot="1" x14ac:dyDescent="0.3">
      <c r="B269" s="202" t="s">
        <v>298</v>
      </c>
      <c r="C269" s="389"/>
      <c r="D269" s="389"/>
      <c r="E269" s="197"/>
      <c r="G269" s="580" t="s">
        <v>273</v>
      </c>
      <c r="H269" s="581"/>
      <c r="I269" s="581"/>
      <c r="J269" s="582"/>
    </row>
    <row r="270" spans="2:10" x14ac:dyDescent="0.25">
      <c r="B270" s="204" t="s">
        <v>300</v>
      </c>
      <c r="C270" s="390">
        <v>45350.868000000002</v>
      </c>
      <c r="D270" s="390">
        <v>16776.424999999999</v>
      </c>
      <c r="E270" s="394">
        <f t="shared" ref="E270:E276" si="30">C270/D270-1</f>
        <v>1.7032498282560202</v>
      </c>
      <c r="G270" s="397"/>
      <c r="H270" s="179" t="s">
        <v>476</v>
      </c>
      <c r="I270" s="179" t="s">
        <v>477</v>
      </c>
      <c r="J270" s="398"/>
    </row>
    <row r="271" spans="2:10" ht="15.75" thickBot="1" x14ac:dyDescent="0.3">
      <c r="B271" s="204" t="s">
        <v>356</v>
      </c>
      <c r="C271" s="390">
        <v>26.471</v>
      </c>
      <c r="D271" s="390">
        <v>1106.027</v>
      </c>
      <c r="E271" s="394">
        <f t="shared" si="30"/>
        <v>-0.97606658788619083</v>
      </c>
      <c r="G271" s="399"/>
      <c r="H271" s="396" t="s">
        <v>276</v>
      </c>
      <c r="I271" s="396" t="s">
        <v>276</v>
      </c>
      <c r="J271" s="400"/>
    </row>
    <row r="272" spans="2:10" x14ac:dyDescent="0.25">
      <c r="B272" s="204" t="s">
        <v>471</v>
      </c>
      <c r="C272" s="390">
        <v>26.887</v>
      </c>
      <c r="D272" s="390">
        <v>306.74400000000003</v>
      </c>
      <c r="E272" s="394">
        <f t="shared" si="30"/>
        <v>-0.91234710377383099</v>
      </c>
      <c r="G272" s="401"/>
      <c r="H272" s="402"/>
      <c r="I272" s="402"/>
      <c r="J272" s="403"/>
    </row>
    <row r="273" spans="2:10" x14ac:dyDescent="0.25">
      <c r="B273" s="204" t="s">
        <v>472</v>
      </c>
      <c r="C273" s="390">
        <v>5566.7070000000003</v>
      </c>
      <c r="D273" s="390">
        <v>4221.4920000000002</v>
      </c>
      <c r="E273" s="394">
        <f t="shared" si="30"/>
        <v>0.31865866380890928</v>
      </c>
      <c r="G273" s="404" t="s">
        <v>342</v>
      </c>
      <c r="H273" s="366">
        <v>571423.34200000006</v>
      </c>
      <c r="I273" s="366">
        <v>523311.96699999995</v>
      </c>
      <c r="J273" s="405">
        <f>H273/I273-1</f>
        <v>9.1936317214011076E-2</v>
      </c>
    </row>
    <row r="274" spans="2:10" x14ac:dyDescent="0.25">
      <c r="B274" s="204" t="s">
        <v>473</v>
      </c>
      <c r="C274" s="390">
        <v>20674.296999999999</v>
      </c>
      <c r="D274" s="390">
        <v>8608.4359999999997</v>
      </c>
      <c r="E274" s="394">
        <f t="shared" si="30"/>
        <v>1.4016321896335175</v>
      </c>
      <c r="G274" s="406" t="s">
        <v>308</v>
      </c>
      <c r="H274" s="407">
        <v>302891.31699999998</v>
      </c>
      <c r="I274" s="407">
        <v>300256.34999999998</v>
      </c>
      <c r="J274" s="405">
        <f>H274/I274-1</f>
        <v>8.7757244767678877E-3</v>
      </c>
    </row>
    <row r="275" spans="2:10" ht="15.75" thickBot="1" x14ac:dyDescent="0.3">
      <c r="B275" s="202" t="s">
        <v>301</v>
      </c>
      <c r="C275" s="389">
        <f>SUM(C270:C274)</f>
        <v>71645.23000000001</v>
      </c>
      <c r="D275" s="389">
        <f>SUM(D270:D274)</f>
        <v>31019.123999999996</v>
      </c>
      <c r="E275" s="197">
        <f t="shared" si="30"/>
        <v>1.3097115830866151</v>
      </c>
      <c r="G275" s="408" t="s">
        <v>280</v>
      </c>
      <c r="H275" s="409">
        <v>-84764.653000000006</v>
      </c>
      <c r="I275" s="409">
        <v>-42347.298999999999</v>
      </c>
      <c r="J275" s="405"/>
    </row>
    <row r="276" spans="2:10" ht="15.75" thickBot="1" x14ac:dyDescent="0.3">
      <c r="B276" s="202" t="s">
        <v>429</v>
      </c>
      <c r="C276" s="389">
        <f>C275+C267</f>
        <v>79699.969000000012</v>
      </c>
      <c r="D276" s="389">
        <f>D275+D267</f>
        <v>40184.097999999998</v>
      </c>
      <c r="E276" s="197">
        <f t="shared" si="30"/>
        <v>0.98337085978637662</v>
      </c>
      <c r="G276" s="404" t="s">
        <v>327</v>
      </c>
      <c r="H276" s="370">
        <f>SUM(H274:H275)</f>
        <v>218126.66399999999</v>
      </c>
      <c r="I276" s="370">
        <f>SUM(I274:I275)</f>
        <v>257909.05099999998</v>
      </c>
      <c r="J276" s="410">
        <f>H276/I276-1</f>
        <v>-0.15424967385111266</v>
      </c>
    </row>
    <row r="277" spans="2:10" ht="15.75" thickBot="1" x14ac:dyDescent="0.3">
      <c r="B277" s="202"/>
      <c r="C277" s="389"/>
      <c r="D277" s="389"/>
      <c r="E277" s="197"/>
      <c r="G277" s="411" t="s">
        <v>282</v>
      </c>
      <c r="H277" s="407" t="str">
        <f>H270</f>
        <v>Q1  2026</v>
      </c>
      <c r="I277" s="407" t="s">
        <v>283</v>
      </c>
      <c r="J277" s="403"/>
    </row>
    <row r="278" spans="2:10" x14ac:dyDescent="0.25">
      <c r="B278" s="202" t="s">
        <v>303</v>
      </c>
      <c r="C278" s="389"/>
      <c r="D278" s="389"/>
      <c r="E278" s="197"/>
      <c r="G278" s="412" t="s">
        <v>284</v>
      </c>
      <c r="H278" s="347"/>
      <c r="I278" s="347"/>
      <c r="J278" s="413"/>
    </row>
    <row r="279" spans="2:10" x14ac:dyDescent="0.25">
      <c r="B279" s="204" t="s">
        <v>474</v>
      </c>
      <c r="C279" s="390">
        <v>1351.213</v>
      </c>
      <c r="D279" s="390">
        <v>1351.213</v>
      </c>
      <c r="E279" s="394">
        <f>C279/D279-1</f>
        <v>0</v>
      </c>
      <c r="G279" s="414" t="s">
        <v>478</v>
      </c>
      <c r="H279" s="347">
        <v>6628658.5060000001</v>
      </c>
      <c r="I279" s="347">
        <v>5456594.5860000001</v>
      </c>
      <c r="J279" s="356">
        <f t="shared" ref="J279:J293" si="31">H279/I279-1</f>
        <v>0.21479769140393312</v>
      </c>
    </row>
    <row r="280" spans="2:10" x14ac:dyDescent="0.25">
      <c r="B280" s="204" t="s">
        <v>305</v>
      </c>
      <c r="C280" s="390">
        <v>434.03699999999998</v>
      </c>
      <c r="D280" s="390">
        <v>434.03699999999998</v>
      </c>
      <c r="E280" s="394">
        <f>C280/D280-1</f>
        <v>0</v>
      </c>
      <c r="G280" s="414" t="s">
        <v>479</v>
      </c>
      <c r="H280" s="347">
        <v>177137.353</v>
      </c>
      <c r="I280" s="347">
        <v>166888.95800000001</v>
      </c>
      <c r="J280" s="356">
        <f t="shared" si="31"/>
        <v>6.140846658051502E-2</v>
      </c>
    </row>
    <row r="281" spans="2:10" ht="15.75" thickBot="1" x14ac:dyDescent="0.3">
      <c r="B281" s="204" t="s">
        <v>306</v>
      </c>
      <c r="C281" s="390">
        <v>79281.794999999998</v>
      </c>
      <c r="D281" s="390">
        <v>48848.095000000001</v>
      </c>
      <c r="E281" s="394">
        <f>C281/D281-1</f>
        <v>0.6230273667785815</v>
      </c>
      <c r="G281" s="414" t="s">
        <v>480</v>
      </c>
      <c r="H281" s="415">
        <v>171.756</v>
      </c>
      <c r="I281" s="415">
        <v>203.74600000000001</v>
      </c>
      <c r="J281" s="356">
        <f t="shared" si="31"/>
        <v>-0.15700921735886841</v>
      </c>
    </row>
    <row r="282" spans="2:10" ht="15.75" thickBot="1" x14ac:dyDescent="0.3">
      <c r="B282" s="200" t="s">
        <v>307</v>
      </c>
      <c r="C282" s="393">
        <f>SUM(C279:C281)</f>
        <v>81067.044999999998</v>
      </c>
      <c r="D282" s="393">
        <f>SUM(D279:D281)</f>
        <v>50633.345000000001</v>
      </c>
      <c r="E282" s="395">
        <f>C282/D282-1</f>
        <v>0.60106042766876255</v>
      </c>
      <c r="G282" s="414" t="s">
        <v>481</v>
      </c>
      <c r="H282" s="415">
        <f>SUM(H283:H285)</f>
        <v>5135756.3810000001</v>
      </c>
      <c r="I282" s="415">
        <f>SUM(I283:I285)</f>
        <v>5540715.4929999998</v>
      </c>
      <c r="J282" s="356">
        <f t="shared" si="31"/>
        <v>-7.3087873310155538E-2</v>
      </c>
    </row>
    <row r="283" spans="2:10" ht="15.75" thickBot="1" x14ac:dyDescent="0.3">
      <c r="G283" s="416" t="s">
        <v>482</v>
      </c>
      <c r="H283" s="417">
        <v>13608.085999999999</v>
      </c>
      <c r="I283" s="417">
        <v>13608.085999999999</v>
      </c>
      <c r="J283" s="418">
        <f t="shared" si="31"/>
        <v>0</v>
      </c>
    </row>
    <row r="284" spans="2:10" x14ac:dyDescent="0.25">
      <c r="B284" s="583" t="s">
        <v>492</v>
      </c>
      <c r="C284" s="583"/>
      <c r="D284" s="583"/>
      <c r="E284" s="584"/>
      <c r="G284" s="416" t="s">
        <v>483</v>
      </c>
      <c r="H284" s="417">
        <v>3126419.6519999998</v>
      </c>
      <c r="I284" s="417">
        <v>3375161.2009999999</v>
      </c>
      <c r="J284" s="418">
        <f t="shared" si="31"/>
        <v>-7.3697679662323212E-2</v>
      </c>
    </row>
    <row r="285" spans="2:10" ht="15.75" thickBot="1" x14ac:dyDescent="0.3">
      <c r="B285" s="563" t="s">
        <v>273</v>
      </c>
      <c r="C285" s="563"/>
      <c r="D285" s="563"/>
      <c r="E285" s="564"/>
      <c r="G285" s="416" t="s">
        <v>484</v>
      </c>
      <c r="H285" s="417">
        <v>1995728.6429999999</v>
      </c>
      <c r="I285" s="417">
        <v>2151946.2059999998</v>
      </c>
      <c r="J285" s="418">
        <f t="shared" si="31"/>
        <v>-7.259361900610628E-2</v>
      </c>
    </row>
    <row r="286" spans="2:10" x14ac:dyDescent="0.25">
      <c r="B286" s="307"/>
      <c r="C286" s="359" t="s">
        <v>319</v>
      </c>
      <c r="D286" s="359" t="s">
        <v>320</v>
      </c>
      <c r="E286" s="309"/>
      <c r="G286" s="414" t="s">
        <v>485</v>
      </c>
      <c r="H286" s="415">
        <v>86869.682000000001</v>
      </c>
      <c r="I286" s="415">
        <v>119009.03599999999</v>
      </c>
      <c r="J286" s="356">
        <f t="shared" si="31"/>
        <v>-0.27005809878167564</v>
      </c>
    </row>
    <row r="287" spans="2:10" ht="15.75" thickBot="1" x14ac:dyDescent="0.3">
      <c r="B287" s="425"/>
      <c r="C287" s="426" t="s">
        <v>276</v>
      </c>
      <c r="D287" s="426" t="s">
        <v>276</v>
      </c>
      <c r="E287" s="427"/>
      <c r="G287" s="414" t="s">
        <v>346</v>
      </c>
      <c r="H287" s="415">
        <v>84.144999999999996</v>
      </c>
      <c r="I287" s="415">
        <v>83.632999999999996</v>
      </c>
      <c r="J287" s="356">
        <f t="shared" si="31"/>
        <v>6.1219853407148417E-3</v>
      </c>
    </row>
    <row r="288" spans="2:10" x14ac:dyDescent="0.25">
      <c r="B288" s="428"/>
      <c r="C288" s="429"/>
      <c r="D288" s="430"/>
      <c r="E288" s="291"/>
      <c r="G288" s="414" t="s">
        <v>347</v>
      </c>
      <c r="H288" s="415">
        <v>3171372.0290000001</v>
      </c>
      <c r="I288" s="415">
        <v>3132215.466</v>
      </c>
      <c r="J288" s="356">
        <f t="shared" si="31"/>
        <v>1.2501235443423964E-2</v>
      </c>
    </row>
    <row r="289" spans="2:10" x14ac:dyDescent="0.25">
      <c r="B289" s="431" t="s">
        <v>277</v>
      </c>
      <c r="C289" s="299">
        <v>58954.983999999997</v>
      </c>
      <c r="D289" s="299">
        <v>58110.161</v>
      </c>
      <c r="E289" s="294">
        <f>C289/D289-1</f>
        <v>1.4538300797342529E-2</v>
      </c>
      <c r="G289" s="414" t="s">
        <v>486</v>
      </c>
      <c r="H289" s="415">
        <v>2960684.2009999999</v>
      </c>
      <c r="I289" s="415">
        <v>2736489.3139999998</v>
      </c>
      <c r="J289" s="356">
        <f t="shared" si="31"/>
        <v>8.1927923435698879E-2</v>
      </c>
    </row>
    <row r="290" spans="2:10" x14ac:dyDescent="0.25">
      <c r="B290" s="432" t="s">
        <v>326</v>
      </c>
      <c r="C290" s="301">
        <v>-11695.281000000001</v>
      </c>
      <c r="D290" s="301">
        <v>-15496.014999999999</v>
      </c>
      <c r="E290" s="294"/>
      <c r="G290" s="414" t="s">
        <v>351</v>
      </c>
      <c r="H290" s="415">
        <v>451216.299</v>
      </c>
      <c r="I290" s="415">
        <v>465569.37699999998</v>
      </c>
      <c r="J290" s="356">
        <f t="shared" si="31"/>
        <v>-3.0829085221384722E-2</v>
      </c>
    </row>
    <row r="291" spans="2:10" x14ac:dyDescent="0.25">
      <c r="B291" s="431" t="s">
        <v>279</v>
      </c>
      <c r="C291" s="299">
        <v>34096.123</v>
      </c>
      <c r="D291" s="299">
        <v>32202.703000000001</v>
      </c>
      <c r="E291" s="294">
        <f>C291/D291-1</f>
        <v>5.8796927698895329E-2</v>
      </c>
      <c r="G291" s="414" t="s">
        <v>487</v>
      </c>
      <c r="H291" s="415">
        <v>111072.234</v>
      </c>
      <c r="I291" s="415">
        <v>110696.376</v>
      </c>
      <c r="J291" s="356">
        <f t="shared" si="31"/>
        <v>3.3953957083472375E-3</v>
      </c>
    </row>
    <row r="292" spans="2:10" ht="15.75" thickBot="1" x14ac:dyDescent="0.3">
      <c r="B292" s="432" t="s">
        <v>280</v>
      </c>
      <c r="C292" s="301">
        <v>-10494.945</v>
      </c>
      <c r="D292" s="301">
        <v>-10464.531000000001</v>
      </c>
      <c r="E292" s="294"/>
      <c r="G292" s="414" t="s">
        <v>329</v>
      </c>
      <c r="H292" s="415">
        <v>22531.753000000001</v>
      </c>
      <c r="I292" s="415">
        <v>32686.27</v>
      </c>
      <c r="J292" s="356">
        <f t="shared" si="31"/>
        <v>-0.31066612984595676</v>
      </c>
    </row>
    <row r="293" spans="2:10" ht="15.75" thickBot="1" x14ac:dyDescent="0.3">
      <c r="B293" s="433" t="s">
        <v>281</v>
      </c>
      <c r="C293" s="296">
        <f>SUM(C291:C292)</f>
        <v>23601.178</v>
      </c>
      <c r="D293" s="296">
        <f>SUM(D291:D292)</f>
        <v>21738.171999999999</v>
      </c>
      <c r="E293" s="297">
        <f>C293/D293-1</f>
        <v>8.5702054432175823E-2</v>
      </c>
      <c r="G293" s="419" t="s">
        <v>422</v>
      </c>
      <c r="H293" s="420">
        <f>SUM(H286:H292,H279:H282)</f>
        <v>18745554.338999998</v>
      </c>
      <c r="I293" s="420">
        <f>SUM(I286:I292,I279:I282)</f>
        <v>17761152.254999999</v>
      </c>
      <c r="J293" s="353">
        <f t="shared" si="31"/>
        <v>5.542444937506108E-2</v>
      </c>
    </row>
    <row r="294" spans="2:10" ht="15.75" thickBot="1" x14ac:dyDescent="0.3">
      <c r="B294" s="434" t="s">
        <v>282</v>
      </c>
      <c r="C294" s="435" t="str">
        <f>C286</f>
        <v>3M 2026</v>
      </c>
      <c r="D294" s="435" t="s">
        <v>283</v>
      </c>
      <c r="E294" s="294"/>
      <c r="G294" s="414"/>
      <c r="H294" s="415"/>
      <c r="I294" s="415"/>
      <c r="J294" s="353"/>
    </row>
    <row r="295" spans="2:10" x14ac:dyDescent="0.25">
      <c r="B295" s="436" t="s">
        <v>285</v>
      </c>
      <c r="C295" s="437"/>
      <c r="D295" s="437"/>
      <c r="E295" s="294"/>
      <c r="G295" s="419" t="s">
        <v>294</v>
      </c>
      <c r="H295" s="415"/>
      <c r="I295" s="415"/>
      <c r="J295" s="353"/>
    </row>
    <row r="296" spans="2:10" x14ac:dyDescent="0.25">
      <c r="B296" s="438" t="s">
        <v>493</v>
      </c>
      <c r="C296" s="301">
        <v>85420.99</v>
      </c>
      <c r="D296" s="301">
        <v>61871.77</v>
      </c>
      <c r="E296" s="303">
        <f>C296/D296-1</f>
        <v>0.38061332332984832</v>
      </c>
      <c r="G296" s="414" t="s">
        <v>353</v>
      </c>
      <c r="H296" s="415">
        <v>477878.47100000002</v>
      </c>
      <c r="I296" s="415">
        <v>327034.891</v>
      </c>
      <c r="J296" s="356">
        <f>H296/I296-1</f>
        <v>0.46124613657813041</v>
      </c>
    </row>
    <row r="297" spans="2:10" x14ac:dyDescent="0.25">
      <c r="B297" s="438" t="s">
        <v>494</v>
      </c>
      <c r="C297" s="301">
        <v>0</v>
      </c>
      <c r="D297" s="301">
        <v>23218.960999999999</v>
      </c>
      <c r="E297" s="303">
        <f>C297/D297-1</f>
        <v>-1</v>
      </c>
      <c r="G297" s="414" t="s">
        <v>354</v>
      </c>
      <c r="H297" s="415">
        <v>13208420.709000001</v>
      </c>
      <c r="I297" s="415">
        <v>12547005.784</v>
      </c>
      <c r="J297" s="356">
        <f>H297/I297-1</f>
        <v>5.2714961353045764E-2</v>
      </c>
    </row>
    <row r="298" spans="2:10" x14ac:dyDescent="0.25">
      <c r="B298" s="438" t="s">
        <v>371</v>
      </c>
      <c r="C298" s="301">
        <v>11938.11</v>
      </c>
      <c r="D298" s="301">
        <v>11938.11</v>
      </c>
      <c r="E298" s="303">
        <f>C298/D298-1</f>
        <v>0</v>
      </c>
      <c r="G298" s="414" t="s">
        <v>488</v>
      </c>
      <c r="H298" s="415">
        <v>16908.026000000002</v>
      </c>
      <c r="I298" s="415">
        <v>81103.659</v>
      </c>
      <c r="J298" s="356">
        <f>H298/I298-1</f>
        <v>-0.79152573128667347</v>
      </c>
    </row>
    <row r="299" spans="2:10" x14ac:dyDescent="0.25">
      <c r="B299" s="436" t="s">
        <v>287</v>
      </c>
      <c r="C299" s="299">
        <f>SUM(C296:C298)</f>
        <v>97359.1</v>
      </c>
      <c r="D299" s="299">
        <f>SUM(D296:D298)</f>
        <v>97028.841</v>
      </c>
      <c r="E299" s="294">
        <f>C299/D299-1</f>
        <v>3.4037199310668065E-3</v>
      </c>
      <c r="G299" s="414" t="s">
        <v>489</v>
      </c>
      <c r="H299" s="415">
        <v>123.819</v>
      </c>
      <c r="I299" s="415">
        <v>0.495</v>
      </c>
      <c r="J299" s="356">
        <v>1</v>
      </c>
    </row>
    <row r="300" spans="2:10" x14ac:dyDescent="0.25">
      <c r="B300" s="438"/>
      <c r="C300" s="299"/>
      <c r="D300" s="299"/>
      <c r="E300" s="294"/>
      <c r="G300" s="414" t="s">
        <v>355</v>
      </c>
      <c r="H300" s="347">
        <v>987591.68500000006</v>
      </c>
      <c r="I300" s="347">
        <v>946713.63399999996</v>
      </c>
      <c r="J300" s="356">
        <f>H300/I300-1</f>
        <v>4.3178897537668792E-2</v>
      </c>
    </row>
    <row r="301" spans="2:10" x14ac:dyDescent="0.25">
      <c r="B301" s="436" t="s">
        <v>288</v>
      </c>
      <c r="C301" s="301"/>
      <c r="D301" s="301"/>
      <c r="E301" s="294"/>
      <c r="G301" s="414" t="s">
        <v>317</v>
      </c>
      <c r="H301" s="347">
        <v>279737.58500000002</v>
      </c>
      <c r="I301" s="347">
        <v>218609.79199999999</v>
      </c>
      <c r="J301" s="356">
        <f>H301/I301-1</f>
        <v>0.27962056246776013</v>
      </c>
    </row>
    <row r="302" spans="2:10" x14ac:dyDescent="0.25">
      <c r="B302" s="438" t="s">
        <v>495</v>
      </c>
      <c r="C302" s="301">
        <v>39898.966999999997</v>
      </c>
      <c r="D302" s="301">
        <v>18319.795999999998</v>
      </c>
      <c r="E302" s="303">
        <f t="shared" ref="E302:E308" si="32">C302/D302-1</f>
        <v>1.1779154636874778</v>
      </c>
      <c r="G302" s="414" t="s">
        <v>406</v>
      </c>
      <c r="H302" s="347">
        <v>16508.620999999999</v>
      </c>
      <c r="I302" s="347">
        <v>82235.607000000004</v>
      </c>
      <c r="J302" s="356">
        <f>H302/I302-1</f>
        <v>-0.79925215363218516</v>
      </c>
    </row>
    <row r="303" spans="2:10" x14ac:dyDescent="0.25">
      <c r="B303" s="438" t="s">
        <v>494</v>
      </c>
      <c r="C303" s="301">
        <v>5279.2449999999999</v>
      </c>
      <c r="D303" s="301">
        <v>5195.4340000000002</v>
      </c>
      <c r="E303" s="303">
        <f t="shared" si="32"/>
        <v>1.6131664842629068E-2</v>
      </c>
      <c r="G303" s="414" t="s">
        <v>296</v>
      </c>
      <c r="H303" s="347">
        <v>132843.29300000001</v>
      </c>
      <c r="I303" s="347">
        <v>147068.435</v>
      </c>
      <c r="J303" s="356">
        <f>H303/I303-1</f>
        <v>-9.6724643870725879E-2</v>
      </c>
    </row>
    <row r="304" spans="2:10" x14ac:dyDescent="0.25">
      <c r="B304" s="438" t="s">
        <v>496</v>
      </c>
      <c r="C304" s="301">
        <v>3415.7840000000001</v>
      </c>
      <c r="D304" s="301">
        <v>3592.7159999999999</v>
      </c>
      <c r="E304" s="303">
        <f t="shared" si="32"/>
        <v>-4.9247421727740215E-2</v>
      </c>
      <c r="G304" s="419" t="s">
        <v>429</v>
      </c>
      <c r="H304" s="420">
        <f>SUM(H296:H303)</f>
        <v>15120012.209000003</v>
      </c>
      <c r="I304" s="420">
        <f>SUM(I296:I303)</f>
        <v>14349772.297</v>
      </c>
      <c r="J304" s="353">
        <f>H304/I304-1</f>
        <v>5.3676106913628896E-2</v>
      </c>
    </row>
    <row r="305" spans="2:10" x14ac:dyDescent="0.25">
      <c r="B305" s="438" t="s">
        <v>331</v>
      </c>
      <c r="C305" s="301">
        <v>0</v>
      </c>
      <c r="D305" s="301">
        <v>1769.6759999999999</v>
      </c>
      <c r="E305" s="303">
        <f t="shared" si="32"/>
        <v>-1</v>
      </c>
      <c r="G305" s="419"/>
      <c r="H305" s="421"/>
      <c r="I305" s="421"/>
      <c r="J305" s="353"/>
    </row>
    <row r="306" spans="2:10" x14ac:dyDescent="0.25">
      <c r="B306" s="438" t="s">
        <v>497</v>
      </c>
      <c r="C306" s="301">
        <v>31830.378000000001</v>
      </c>
      <c r="D306" s="301">
        <v>12946.481</v>
      </c>
      <c r="E306" s="303">
        <f t="shared" si="32"/>
        <v>1.458612344157459</v>
      </c>
      <c r="G306" s="419" t="s">
        <v>303</v>
      </c>
      <c r="H306" s="422"/>
      <c r="I306" s="422"/>
      <c r="J306" s="353"/>
    </row>
    <row r="307" spans="2:10" x14ac:dyDescent="0.25">
      <c r="B307" s="436" t="s">
        <v>301</v>
      </c>
      <c r="C307" s="299">
        <f>SUM(C302:C306)</f>
        <v>80424.373999999996</v>
      </c>
      <c r="D307" s="299">
        <f>SUM(D302:D306)</f>
        <v>41824.103000000003</v>
      </c>
      <c r="E307" s="294">
        <f t="shared" si="32"/>
        <v>0.92291927934473561</v>
      </c>
      <c r="G307" s="414" t="s">
        <v>304</v>
      </c>
      <c r="H307" s="347">
        <v>18275.115000000002</v>
      </c>
      <c r="I307" s="347">
        <v>18275.115000000002</v>
      </c>
      <c r="J307" s="356">
        <f t="shared" ref="J307:J313" si="33">H307/I307-1</f>
        <v>0</v>
      </c>
    </row>
    <row r="308" spans="2:10" x14ac:dyDescent="0.25">
      <c r="B308" s="436" t="s">
        <v>315</v>
      </c>
      <c r="C308" s="299">
        <f>C307+C299</f>
        <v>177783.47399999999</v>
      </c>
      <c r="D308" s="299">
        <f>D307+D299</f>
        <v>138852.94400000002</v>
      </c>
      <c r="E308" s="294">
        <f t="shared" si="32"/>
        <v>0.28037237726842834</v>
      </c>
      <c r="G308" s="414" t="s">
        <v>305</v>
      </c>
      <c r="H308" s="347">
        <v>500604.86499999999</v>
      </c>
      <c r="I308" s="347">
        <v>500604.86499999999</v>
      </c>
      <c r="J308" s="356">
        <f t="shared" si="33"/>
        <v>0</v>
      </c>
    </row>
    <row r="309" spans="2:10" x14ac:dyDescent="0.25">
      <c r="B309" s="438"/>
      <c r="C309" s="301"/>
      <c r="D309" s="301"/>
      <c r="E309" s="303"/>
      <c r="G309" s="414" t="s">
        <v>490</v>
      </c>
      <c r="H309" s="347">
        <v>0</v>
      </c>
      <c r="I309" s="347">
        <v>-33578.677000000003</v>
      </c>
      <c r="J309" s="356">
        <f t="shared" si="33"/>
        <v>-1</v>
      </c>
    </row>
    <row r="310" spans="2:10" x14ac:dyDescent="0.25">
      <c r="B310" s="436" t="s">
        <v>498</v>
      </c>
      <c r="C310" s="299"/>
      <c r="D310" s="299"/>
      <c r="E310" s="294"/>
      <c r="G310" s="414" t="s">
        <v>306</v>
      </c>
      <c r="H310" s="347">
        <v>1907289.1370000001</v>
      </c>
      <c r="I310" s="347">
        <v>1718423.706</v>
      </c>
      <c r="J310" s="356">
        <f t="shared" si="33"/>
        <v>0.10990620668264928</v>
      </c>
    </row>
    <row r="311" spans="2:10" x14ac:dyDescent="0.25">
      <c r="B311" s="438" t="s">
        <v>499</v>
      </c>
      <c r="C311" s="301">
        <v>59994.495999999999</v>
      </c>
      <c r="D311" s="301">
        <v>14569.334999999999</v>
      </c>
      <c r="E311" s="303">
        <f>C311/D311-1</f>
        <v>3.1178609730643165</v>
      </c>
      <c r="G311" s="414" t="s">
        <v>491</v>
      </c>
      <c r="H311" s="347">
        <f>74875.478+791357.174+298335.878</f>
        <v>1164568.53</v>
      </c>
      <c r="I311" s="347">
        <v>1173918.7790000001</v>
      </c>
      <c r="J311" s="356">
        <f t="shared" si="33"/>
        <v>-7.9649880104695203E-3</v>
      </c>
    </row>
    <row r="312" spans="2:10" ht="15.75" thickBot="1" x14ac:dyDescent="0.3">
      <c r="B312" s="438" t="s">
        <v>323</v>
      </c>
      <c r="C312" s="301">
        <v>0</v>
      </c>
      <c r="D312" s="301">
        <v>12915.045</v>
      </c>
      <c r="E312" s="303">
        <f>C312/D312-1</f>
        <v>-1</v>
      </c>
      <c r="G312" s="414" t="s">
        <v>359</v>
      </c>
      <c r="H312" s="347">
        <v>34804.483</v>
      </c>
      <c r="I312" s="347">
        <v>33736.17</v>
      </c>
      <c r="J312" s="356">
        <f t="shared" si="33"/>
        <v>3.166669482635398E-2</v>
      </c>
    </row>
    <row r="313" spans="2:10" ht="15.75" thickBot="1" x14ac:dyDescent="0.3">
      <c r="B313" s="438" t="s">
        <v>500</v>
      </c>
      <c r="C313" s="301">
        <v>0</v>
      </c>
      <c r="D313" s="301">
        <v>1793.027</v>
      </c>
      <c r="E313" s="303">
        <f t="shared" ref="E313:E315" si="34">C313/D313-1</f>
        <v>-1</v>
      </c>
      <c r="G313" s="423" t="s">
        <v>307</v>
      </c>
      <c r="H313" s="424">
        <f>SUM(H307:H312)</f>
        <v>3625542.13</v>
      </c>
      <c r="I313" s="424">
        <f>SUM(I307:I312)</f>
        <v>3411379.9580000001</v>
      </c>
      <c r="J313" s="350">
        <f t="shared" si="33"/>
        <v>6.2778750721616206E-2</v>
      </c>
    </row>
    <row r="314" spans="2:10" ht="15.75" thickBot="1" x14ac:dyDescent="0.3">
      <c r="B314" s="438" t="s">
        <v>501</v>
      </c>
      <c r="C314" s="301">
        <v>0</v>
      </c>
      <c r="D314" s="301">
        <v>427.76600000000002</v>
      </c>
      <c r="E314" s="303">
        <f t="shared" si="34"/>
        <v>-1</v>
      </c>
    </row>
    <row r="315" spans="2:10" x14ac:dyDescent="0.25">
      <c r="B315" s="438" t="s">
        <v>502</v>
      </c>
      <c r="C315" s="301">
        <v>17050.321</v>
      </c>
      <c r="D315" s="301">
        <v>27521.41</v>
      </c>
      <c r="E315" s="303">
        <f t="shared" si="34"/>
        <v>-0.3804706590251008</v>
      </c>
      <c r="G315" s="585" t="s">
        <v>508</v>
      </c>
      <c r="H315" s="585"/>
      <c r="I315" s="585"/>
      <c r="J315" s="585"/>
    </row>
    <row r="316" spans="2:10" ht="15.75" thickBot="1" x14ac:dyDescent="0.3">
      <c r="B316" s="436" t="s">
        <v>301</v>
      </c>
      <c r="C316" s="299">
        <f>SUM(C311:C315)</f>
        <v>77044.816999999995</v>
      </c>
      <c r="D316" s="299">
        <f>SUM(D311:D315)</f>
        <v>57226.582999999999</v>
      </c>
      <c r="E316" s="294">
        <f>C316/D316-1</f>
        <v>0.34631167826322939</v>
      </c>
      <c r="G316" s="563" t="s">
        <v>571</v>
      </c>
      <c r="H316" s="563"/>
      <c r="I316" s="563"/>
      <c r="J316" s="563"/>
    </row>
    <row r="317" spans="2:10" x14ac:dyDescent="0.25">
      <c r="B317" s="436"/>
      <c r="C317" s="299"/>
      <c r="D317" s="299"/>
      <c r="E317" s="294"/>
      <c r="G317" s="441"/>
      <c r="H317" s="175" t="s">
        <v>274</v>
      </c>
      <c r="I317" s="175" t="s">
        <v>275</v>
      </c>
      <c r="J317" s="442"/>
    </row>
    <row r="318" spans="2:10" ht="15.75" thickBot="1" x14ac:dyDescent="0.3">
      <c r="B318" s="436" t="s">
        <v>295</v>
      </c>
      <c r="C318" s="299"/>
      <c r="D318" s="299"/>
      <c r="E318" s="294"/>
      <c r="G318" s="443"/>
      <c r="H318" s="444" t="s">
        <v>276</v>
      </c>
      <c r="I318" s="444" t="s">
        <v>276</v>
      </c>
      <c r="J318" s="445"/>
    </row>
    <row r="319" spans="2:10" x14ac:dyDescent="0.25">
      <c r="B319" s="438" t="s">
        <v>503</v>
      </c>
      <c r="C319" s="301">
        <v>5571.0410000000002</v>
      </c>
      <c r="D319" s="301">
        <v>5383.8689999999997</v>
      </c>
      <c r="E319" s="303">
        <f>C319/D319-1</f>
        <v>3.476533325755149E-2</v>
      </c>
      <c r="G319" s="446"/>
      <c r="H319" s="180"/>
      <c r="I319" s="180"/>
      <c r="J319" s="181"/>
    </row>
    <row r="320" spans="2:10" x14ac:dyDescent="0.25">
      <c r="B320" s="438" t="s">
        <v>504</v>
      </c>
      <c r="C320" s="301">
        <v>4478.3050000000003</v>
      </c>
      <c r="D320" s="301">
        <v>4626.9430000000002</v>
      </c>
      <c r="E320" s="303">
        <f>C320/D320-1</f>
        <v>-3.2124450203946719E-2</v>
      </c>
      <c r="G320" s="447" t="s">
        <v>277</v>
      </c>
      <c r="H320" s="185">
        <v>1163445</v>
      </c>
      <c r="I320" s="185">
        <v>1227512</v>
      </c>
      <c r="J320" s="182">
        <f>H320/I320-1</f>
        <v>-5.2192565123599599E-2</v>
      </c>
    </row>
    <row r="321" spans="2:10" x14ac:dyDescent="0.25">
      <c r="B321" s="438" t="s">
        <v>323</v>
      </c>
      <c r="C321" s="301">
        <v>18278.025000000001</v>
      </c>
      <c r="D321" s="301">
        <v>5362.98</v>
      </c>
      <c r="E321" s="303">
        <f>C321/D321-1</f>
        <v>2.4081844422317449</v>
      </c>
      <c r="G321" s="448" t="s">
        <v>326</v>
      </c>
      <c r="H321" s="186">
        <v>-650794</v>
      </c>
      <c r="I321" s="186">
        <v>-692079</v>
      </c>
      <c r="J321" s="182"/>
    </row>
    <row r="322" spans="2:10" x14ac:dyDescent="0.25">
      <c r="B322" s="438" t="s">
        <v>501</v>
      </c>
      <c r="C322" s="301">
        <v>0</v>
      </c>
      <c r="D322" s="301">
        <v>392.09899999999999</v>
      </c>
      <c r="E322" s="303"/>
      <c r="G322" s="447" t="s">
        <v>509</v>
      </c>
      <c r="H322" s="185">
        <v>229104</v>
      </c>
      <c r="I322" s="185">
        <v>314646</v>
      </c>
      <c r="J322" s="182">
        <f>(H322/I322-1)</f>
        <v>-0.27186743197116758</v>
      </c>
    </row>
    <row r="323" spans="2:10" ht="15.75" thickBot="1" x14ac:dyDescent="0.3">
      <c r="B323" s="438" t="s">
        <v>505</v>
      </c>
      <c r="C323" s="301">
        <v>0</v>
      </c>
      <c r="D323" s="301">
        <v>17050.321</v>
      </c>
      <c r="E323" s="303">
        <f>C323/D323-1</f>
        <v>-1</v>
      </c>
      <c r="G323" s="448" t="s">
        <v>280</v>
      </c>
      <c r="H323" s="186">
        <v>-176595</v>
      </c>
      <c r="I323" s="186">
        <v>-279262</v>
      </c>
      <c r="J323" s="182"/>
    </row>
    <row r="324" spans="2:10" ht="15.75" thickBot="1" x14ac:dyDescent="0.3">
      <c r="B324" s="436" t="s">
        <v>297</v>
      </c>
      <c r="C324" s="299">
        <f>SUM(C319:C323)</f>
        <v>28327.371000000003</v>
      </c>
      <c r="D324" s="299">
        <f>SUM(D319:D323)</f>
        <v>32816.212</v>
      </c>
      <c r="E324" s="294">
        <f>C324/D324-1</f>
        <v>-0.13678729891189134</v>
      </c>
      <c r="G324" s="449" t="s">
        <v>510</v>
      </c>
      <c r="H324" s="349">
        <f>SUM(H322:H323)</f>
        <v>52509</v>
      </c>
      <c r="I324" s="349">
        <f>SUM(I322:I323)</f>
        <v>35384</v>
      </c>
      <c r="J324" s="184">
        <f>(H324/I324-1)</f>
        <v>0.48397580827492659</v>
      </c>
    </row>
    <row r="325" spans="2:10" ht="15.75" thickBot="1" x14ac:dyDescent="0.3">
      <c r="B325" s="436" t="s">
        <v>302</v>
      </c>
      <c r="C325" s="299">
        <f>C324+C316</f>
        <v>105372.18799999999</v>
      </c>
      <c r="D325" s="299">
        <f>D324+D316</f>
        <v>90042.794999999998</v>
      </c>
      <c r="E325" s="294">
        <f>C325/D325-1</f>
        <v>0.17024563708845331</v>
      </c>
      <c r="G325" s="449" t="s">
        <v>282</v>
      </c>
      <c r="H325" s="450" t="str">
        <f>H317</f>
        <v>Q1 2026</v>
      </c>
      <c r="I325" s="450" t="s">
        <v>341</v>
      </c>
      <c r="J325" s="182"/>
    </row>
    <row r="326" spans="2:10" x14ac:dyDescent="0.25">
      <c r="B326" s="438"/>
      <c r="C326" s="301"/>
      <c r="D326" s="301"/>
      <c r="E326" s="294"/>
      <c r="G326" s="177" t="s">
        <v>284</v>
      </c>
      <c r="H326" s="451"/>
      <c r="I326" s="451"/>
      <c r="J326" s="182"/>
    </row>
    <row r="327" spans="2:10" x14ac:dyDescent="0.25">
      <c r="B327" s="436" t="s">
        <v>303</v>
      </c>
      <c r="C327" s="301"/>
      <c r="D327" s="301"/>
      <c r="E327" s="294"/>
      <c r="G327" s="177" t="s">
        <v>285</v>
      </c>
      <c r="H327" s="451"/>
      <c r="I327" s="451"/>
      <c r="J327" s="182"/>
    </row>
    <row r="328" spans="2:10" x14ac:dyDescent="0.25">
      <c r="B328" s="438" t="s">
        <v>304</v>
      </c>
      <c r="C328" s="301">
        <v>476.95600000000002</v>
      </c>
      <c r="D328" s="301">
        <v>476.95600000000002</v>
      </c>
      <c r="E328" s="303">
        <f>C328/D328-1</f>
        <v>0</v>
      </c>
      <c r="G328" s="452" t="s">
        <v>511</v>
      </c>
      <c r="H328" s="186">
        <v>4242603</v>
      </c>
      <c r="I328" s="186">
        <v>4477741</v>
      </c>
      <c r="J328" s="187">
        <f t="shared" ref="J328:J335" si="35">H328/I328-1</f>
        <v>-5.2512639744013767E-2</v>
      </c>
    </row>
    <row r="329" spans="2:10" x14ac:dyDescent="0.25">
      <c r="B329" s="438" t="s">
        <v>305</v>
      </c>
      <c r="C329" s="301">
        <v>1867.095</v>
      </c>
      <c r="D329" s="301">
        <v>1867.095</v>
      </c>
      <c r="E329" s="303">
        <f>C329/D329-1</f>
        <v>0</v>
      </c>
      <c r="G329" s="452" t="s">
        <v>512</v>
      </c>
      <c r="H329" s="186">
        <v>487122</v>
      </c>
      <c r="I329" s="186">
        <v>517515</v>
      </c>
      <c r="J329" s="187">
        <f t="shared" si="35"/>
        <v>-5.8728732500507252E-2</v>
      </c>
    </row>
    <row r="330" spans="2:10" x14ac:dyDescent="0.25">
      <c r="B330" s="438" t="s">
        <v>506</v>
      </c>
      <c r="C330" s="301">
        <v>72552.043000000005</v>
      </c>
      <c r="D330" s="301">
        <v>48950.864999999998</v>
      </c>
      <c r="E330" s="303">
        <f>C330/D330-1</f>
        <v>0.4821401623852819</v>
      </c>
      <c r="G330" s="452" t="s">
        <v>371</v>
      </c>
      <c r="H330" s="186">
        <v>145842</v>
      </c>
      <c r="I330" s="186">
        <v>163697</v>
      </c>
      <c r="J330" s="187">
        <f t="shared" si="35"/>
        <v>-0.10907347110820598</v>
      </c>
    </row>
    <row r="331" spans="2:10" ht="15.75" thickBot="1" x14ac:dyDescent="0.3">
      <c r="B331" s="438" t="s">
        <v>507</v>
      </c>
      <c r="C331" s="301">
        <v>-2484.808</v>
      </c>
      <c r="D331" s="301">
        <v>-2484.808</v>
      </c>
      <c r="E331" s="303">
        <f>C331/D331-1</f>
        <v>0</v>
      </c>
      <c r="G331" s="452" t="s">
        <v>286</v>
      </c>
      <c r="H331" s="186">
        <v>750880</v>
      </c>
      <c r="I331" s="186">
        <v>812866</v>
      </c>
      <c r="J331" s="187">
        <f t="shared" si="35"/>
        <v>-7.6256111093341294E-2</v>
      </c>
    </row>
    <row r="332" spans="2:10" ht="15.75" thickBot="1" x14ac:dyDescent="0.3">
      <c r="B332" s="439" t="s">
        <v>307</v>
      </c>
      <c r="C332" s="440">
        <f>SUM(C328:C331)</f>
        <v>72411.286000000007</v>
      </c>
      <c r="D332" s="440">
        <f>SUM(D328:D331)</f>
        <v>48810.108</v>
      </c>
      <c r="E332" s="297">
        <f>C332/D332-1</f>
        <v>0.48353054248517546</v>
      </c>
      <c r="G332" s="452" t="s">
        <v>513</v>
      </c>
      <c r="H332" s="186">
        <v>125890</v>
      </c>
      <c r="I332" s="186">
        <v>130343</v>
      </c>
      <c r="J332" s="187">
        <f t="shared" si="35"/>
        <v>-3.4163706528160365E-2</v>
      </c>
    </row>
    <row r="333" spans="2:10" ht="15.75" thickBot="1" x14ac:dyDescent="0.3">
      <c r="G333" s="452" t="s">
        <v>514</v>
      </c>
      <c r="H333" s="186">
        <v>354244</v>
      </c>
      <c r="I333" s="186">
        <v>372835</v>
      </c>
      <c r="J333" s="187">
        <f t="shared" si="35"/>
        <v>-4.9863880805181893E-2</v>
      </c>
    </row>
    <row r="334" spans="2:10" x14ac:dyDescent="0.25">
      <c r="B334" s="538" t="s">
        <v>139</v>
      </c>
      <c r="C334" s="538"/>
      <c r="D334" s="538"/>
      <c r="E334" s="588"/>
      <c r="G334" s="452" t="s">
        <v>515</v>
      </c>
      <c r="H334" s="186">
        <v>20874</v>
      </c>
      <c r="I334" s="186">
        <v>22462</v>
      </c>
      <c r="J334" s="187">
        <f t="shared" si="35"/>
        <v>-7.069717745525772E-2</v>
      </c>
    </row>
    <row r="335" spans="2:10" ht="15.75" thickBot="1" x14ac:dyDescent="0.3">
      <c r="B335" s="563" t="s">
        <v>273</v>
      </c>
      <c r="C335" s="563"/>
      <c r="D335" s="563"/>
      <c r="E335" s="564"/>
      <c r="G335" s="452" t="s">
        <v>329</v>
      </c>
      <c r="H335" s="186">
        <v>228457</v>
      </c>
      <c r="I335" s="186">
        <v>289581</v>
      </c>
      <c r="J335" s="187">
        <f t="shared" si="35"/>
        <v>-0.21107738422064981</v>
      </c>
    </row>
    <row r="336" spans="2:10" x14ac:dyDescent="0.25">
      <c r="B336" s="174"/>
      <c r="C336" s="359" t="s">
        <v>319</v>
      </c>
      <c r="D336" s="359" t="s">
        <v>320</v>
      </c>
      <c r="E336" s="176"/>
      <c r="G336" s="452" t="s">
        <v>516</v>
      </c>
      <c r="H336" s="186">
        <v>0</v>
      </c>
      <c r="I336" s="186">
        <v>0</v>
      </c>
      <c r="J336" s="187">
        <v>1</v>
      </c>
    </row>
    <row r="337" spans="2:10" ht="15.75" thickBot="1" x14ac:dyDescent="0.3">
      <c r="B337" s="237"/>
      <c r="C337" s="228" t="s">
        <v>276</v>
      </c>
      <c r="D337" s="228" t="s">
        <v>276</v>
      </c>
      <c r="E337" s="238"/>
      <c r="G337" s="177" t="s">
        <v>287</v>
      </c>
      <c r="H337" s="185">
        <f>SUM(H328:H336)</f>
        <v>6355912</v>
      </c>
      <c r="I337" s="185">
        <f>SUM(I328:I336)</f>
        <v>6787040</v>
      </c>
      <c r="J337" s="182">
        <f>H337/I337-1</f>
        <v>-6.3522242391381267E-2</v>
      </c>
    </row>
    <row r="338" spans="2:10" x14ac:dyDescent="0.25">
      <c r="B338" s="454"/>
      <c r="C338" s="455"/>
      <c r="D338" s="456"/>
      <c r="E338" s="457"/>
      <c r="G338" s="177"/>
      <c r="H338" s="185"/>
      <c r="I338" s="185"/>
      <c r="J338" s="182"/>
    </row>
    <row r="339" spans="2:10" x14ac:dyDescent="0.25">
      <c r="B339" s="458" t="s">
        <v>277</v>
      </c>
      <c r="C339" s="366">
        <v>1498322</v>
      </c>
      <c r="D339" s="459">
        <v>1057973</v>
      </c>
      <c r="E339" s="353">
        <f>C339/D339-1</f>
        <v>0.41621950654695339</v>
      </c>
      <c r="G339" s="177" t="s">
        <v>288</v>
      </c>
      <c r="H339" s="185"/>
      <c r="I339" s="185"/>
      <c r="J339" s="182"/>
    </row>
    <row r="340" spans="2:10" x14ac:dyDescent="0.25">
      <c r="B340" s="460" t="s">
        <v>528</v>
      </c>
      <c r="C340" s="369">
        <v>-317893</v>
      </c>
      <c r="D340" s="369">
        <v>-337375</v>
      </c>
      <c r="E340" s="353"/>
      <c r="G340" s="452" t="s">
        <v>330</v>
      </c>
      <c r="H340" s="186">
        <v>465694</v>
      </c>
      <c r="I340" s="186">
        <v>489087</v>
      </c>
      <c r="J340" s="187">
        <f t="shared" ref="J340:J349" si="36">H340/I340-1</f>
        <v>-4.7829936187222311E-2</v>
      </c>
    </row>
    <row r="341" spans="2:10" x14ac:dyDescent="0.25">
      <c r="B341" s="458" t="s">
        <v>529</v>
      </c>
      <c r="C341" s="366">
        <v>632305</v>
      </c>
      <c r="D341" s="366">
        <v>342719</v>
      </c>
      <c r="E341" s="353">
        <f>C341/D341-1</f>
        <v>0.84496628433206222</v>
      </c>
      <c r="G341" s="452" t="s">
        <v>290</v>
      </c>
      <c r="H341" s="186">
        <v>831547</v>
      </c>
      <c r="I341" s="186">
        <v>683086</v>
      </c>
      <c r="J341" s="187">
        <f t="shared" si="36"/>
        <v>0.21733866599520413</v>
      </c>
    </row>
    <row r="342" spans="2:10" x14ac:dyDescent="0.25">
      <c r="B342" s="460" t="s">
        <v>530</v>
      </c>
      <c r="C342" s="369">
        <f>C343-C341</f>
        <v>-85884</v>
      </c>
      <c r="D342" s="369">
        <f>D343-D341</f>
        <v>-140070</v>
      </c>
      <c r="E342" s="356"/>
      <c r="G342" s="452" t="s">
        <v>517</v>
      </c>
      <c r="H342" s="186">
        <v>11176</v>
      </c>
      <c r="I342" s="186">
        <v>29159</v>
      </c>
      <c r="J342" s="187">
        <f t="shared" si="36"/>
        <v>-0.61672210981172193</v>
      </c>
    </row>
    <row r="343" spans="2:10" x14ac:dyDescent="0.25">
      <c r="B343" s="458" t="s">
        <v>279</v>
      </c>
      <c r="C343" s="366">
        <v>546421</v>
      </c>
      <c r="D343" s="366">
        <v>202649</v>
      </c>
      <c r="E343" s="353">
        <f>C343/D343-1</f>
        <v>1.6963912972676893</v>
      </c>
      <c r="G343" s="452" t="s">
        <v>515</v>
      </c>
      <c r="H343" s="186">
        <v>37754</v>
      </c>
      <c r="I343" s="186">
        <v>47729</v>
      </c>
      <c r="J343" s="187">
        <f t="shared" si="36"/>
        <v>-0.20899243646420418</v>
      </c>
    </row>
    <row r="344" spans="2:10" ht="15.75" thickBot="1" x14ac:dyDescent="0.3">
      <c r="B344" s="460" t="s">
        <v>280</v>
      </c>
      <c r="C344" s="369">
        <v>-190920</v>
      </c>
      <c r="D344" s="369">
        <v>-68966</v>
      </c>
      <c r="E344" s="353"/>
      <c r="G344" s="452" t="s">
        <v>518</v>
      </c>
      <c r="H344" s="186">
        <v>6668</v>
      </c>
      <c r="I344" s="186">
        <v>17352</v>
      </c>
      <c r="J344" s="187">
        <f t="shared" si="36"/>
        <v>-0.61572153065929003</v>
      </c>
    </row>
    <row r="345" spans="2:10" ht="15.75" thickBot="1" x14ac:dyDescent="0.3">
      <c r="B345" s="461" t="s">
        <v>327</v>
      </c>
      <c r="C345" s="370">
        <f>SUM(C343:C344)</f>
        <v>355501</v>
      </c>
      <c r="D345" s="370">
        <f>SUM(D343:D344)</f>
        <v>133683</v>
      </c>
      <c r="E345" s="350">
        <f>C345/D345-1</f>
        <v>1.6592835289453407</v>
      </c>
      <c r="G345" s="452" t="s">
        <v>519</v>
      </c>
      <c r="H345" s="186">
        <v>639988</v>
      </c>
      <c r="I345" s="186">
        <v>476970</v>
      </c>
      <c r="J345" s="187">
        <f t="shared" si="36"/>
        <v>0.34177830890831706</v>
      </c>
    </row>
    <row r="346" spans="2:10" ht="15.75" thickBot="1" x14ac:dyDescent="0.3">
      <c r="B346" s="266" t="s">
        <v>282</v>
      </c>
      <c r="C346" s="462" t="str">
        <f>C336</f>
        <v>3M 2026</v>
      </c>
      <c r="D346" s="462" t="s">
        <v>283</v>
      </c>
      <c r="E346" s="353"/>
      <c r="G346" s="452" t="s">
        <v>520</v>
      </c>
      <c r="H346" s="186">
        <v>177609</v>
      </c>
      <c r="I346" s="186">
        <v>181347</v>
      </c>
      <c r="J346" s="187">
        <f t="shared" si="36"/>
        <v>-2.0612417078859857E-2</v>
      </c>
    </row>
    <row r="347" spans="2:10" x14ac:dyDescent="0.25">
      <c r="B347" s="463" t="s">
        <v>284</v>
      </c>
      <c r="C347" s="347"/>
      <c r="D347" s="347"/>
      <c r="E347" s="353"/>
      <c r="G347" s="177" t="s">
        <v>293</v>
      </c>
      <c r="H347" s="185">
        <f>SUM(H340:H346)</f>
        <v>2170436</v>
      </c>
      <c r="I347" s="185">
        <f>SUM(I340:I346)</f>
        <v>1924730</v>
      </c>
      <c r="J347" s="182">
        <f t="shared" si="36"/>
        <v>0.12765738571124263</v>
      </c>
    </row>
    <row r="348" spans="2:10" x14ac:dyDescent="0.25">
      <c r="B348" s="463" t="s">
        <v>285</v>
      </c>
      <c r="C348" s="347"/>
      <c r="D348" s="347"/>
      <c r="E348" s="353"/>
      <c r="G348" s="452" t="s">
        <v>332</v>
      </c>
      <c r="H348" s="186">
        <v>17009</v>
      </c>
      <c r="I348" s="186">
        <v>17611</v>
      </c>
      <c r="J348" s="187">
        <f t="shared" si="36"/>
        <v>-3.4183180966441462E-2</v>
      </c>
    </row>
    <row r="349" spans="2:10" x14ac:dyDescent="0.25">
      <c r="B349" s="374" t="s">
        <v>310</v>
      </c>
      <c r="C349" s="355">
        <v>2113607</v>
      </c>
      <c r="D349" s="355">
        <v>1853524</v>
      </c>
      <c r="E349" s="356">
        <f t="shared" ref="E349:E355" si="37">C349/D349-1</f>
        <v>0.14031811835185293</v>
      </c>
      <c r="G349" s="177" t="s">
        <v>469</v>
      </c>
      <c r="H349" s="185">
        <f>H348+H347+H337</f>
        <v>8543357</v>
      </c>
      <c r="I349" s="185">
        <f>I348+I347+I337</f>
        <v>8729381</v>
      </c>
      <c r="J349" s="182">
        <f t="shared" si="36"/>
        <v>-2.1310102056491753E-2</v>
      </c>
    </row>
    <row r="350" spans="2:10" x14ac:dyDescent="0.25">
      <c r="B350" s="374" t="s">
        <v>286</v>
      </c>
      <c r="C350" s="355">
        <v>425147</v>
      </c>
      <c r="D350" s="355">
        <v>421410</v>
      </c>
      <c r="E350" s="356">
        <f t="shared" si="37"/>
        <v>8.8678484136588409E-3</v>
      </c>
      <c r="G350" s="177"/>
      <c r="H350" s="185"/>
      <c r="I350" s="185"/>
      <c r="J350" s="182"/>
    </row>
    <row r="351" spans="2:10" x14ac:dyDescent="0.25">
      <c r="B351" s="374" t="s">
        <v>531</v>
      </c>
      <c r="C351" s="355">
        <v>1739656</v>
      </c>
      <c r="D351" s="355">
        <v>1716877</v>
      </c>
      <c r="E351" s="356">
        <f t="shared" si="37"/>
        <v>1.3267694773708261E-2</v>
      </c>
      <c r="G351" s="177" t="s">
        <v>294</v>
      </c>
      <c r="H351" s="185"/>
      <c r="I351" s="185"/>
      <c r="J351" s="182"/>
    </row>
    <row r="352" spans="2:10" x14ac:dyDescent="0.25">
      <c r="B352" s="374" t="s">
        <v>532</v>
      </c>
      <c r="C352" s="355">
        <v>132039</v>
      </c>
      <c r="D352" s="355">
        <v>93629</v>
      </c>
      <c r="E352" s="356">
        <f t="shared" si="37"/>
        <v>0.41023614478420156</v>
      </c>
      <c r="G352" s="177" t="s">
        <v>295</v>
      </c>
      <c r="H352" s="186"/>
      <c r="I352" s="186"/>
      <c r="J352" s="182"/>
    </row>
    <row r="353" spans="2:10" x14ac:dyDescent="0.25">
      <c r="B353" s="374" t="s">
        <v>533</v>
      </c>
      <c r="C353" s="355">
        <v>11238</v>
      </c>
      <c r="D353" s="355">
        <v>17812</v>
      </c>
      <c r="E353" s="356">
        <f t="shared" si="37"/>
        <v>-0.36907702672355713</v>
      </c>
      <c r="G353" s="452" t="s">
        <v>521</v>
      </c>
      <c r="H353" s="186">
        <v>1276361</v>
      </c>
      <c r="I353" s="186">
        <v>1339135</v>
      </c>
      <c r="J353" s="187">
        <f>H353/I353-1</f>
        <v>-4.6876528505341186E-2</v>
      </c>
    </row>
    <row r="354" spans="2:10" x14ac:dyDescent="0.25">
      <c r="B354" s="374" t="s">
        <v>534</v>
      </c>
      <c r="C354" s="355">
        <v>72287</v>
      </c>
      <c r="D354" s="355">
        <f>33830+12319</f>
        <v>46149</v>
      </c>
      <c r="E354" s="356">
        <f t="shared" si="37"/>
        <v>0.56638280352770365</v>
      </c>
      <c r="G354" s="452" t="s">
        <v>522</v>
      </c>
      <c r="H354" s="186">
        <v>1142098</v>
      </c>
      <c r="I354" s="186">
        <v>1168622</v>
      </c>
      <c r="J354" s="187">
        <f>H354/I354-1</f>
        <v>-2.2696817277100712E-2</v>
      </c>
    </row>
    <row r="355" spans="2:10" x14ac:dyDescent="0.25">
      <c r="B355" s="373" t="s">
        <v>287</v>
      </c>
      <c r="C355" s="346">
        <f>SUM(C349:C354)</f>
        <v>4493974</v>
      </c>
      <c r="D355" s="346">
        <f>SUM(D349:D354)</f>
        <v>4149401</v>
      </c>
      <c r="E355" s="353">
        <f t="shared" si="37"/>
        <v>8.3041624562195882E-2</v>
      </c>
      <c r="G355" s="452" t="s">
        <v>323</v>
      </c>
      <c r="H355" s="186">
        <v>66102</v>
      </c>
      <c r="I355" s="186">
        <v>67027</v>
      </c>
      <c r="J355" s="187">
        <v>1</v>
      </c>
    </row>
    <row r="356" spans="2:10" x14ac:dyDescent="0.25">
      <c r="B356" s="374"/>
      <c r="C356" s="346"/>
      <c r="D356" s="346"/>
      <c r="E356" s="353"/>
      <c r="G356" s="452" t="s">
        <v>296</v>
      </c>
      <c r="H356" s="186">
        <v>1631706</v>
      </c>
      <c r="I356" s="186">
        <v>1742201</v>
      </c>
      <c r="J356" s="187">
        <f>H356/I356-1</f>
        <v>-6.3422647559035927E-2</v>
      </c>
    </row>
    <row r="357" spans="2:10" x14ac:dyDescent="0.25">
      <c r="B357" s="373" t="s">
        <v>288</v>
      </c>
      <c r="C357" s="355"/>
      <c r="D357" s="355"/>
      <c r="E357" s="356"/>
      <c r="G357" s="452" t="s">
        <v>523</v>
      </c>
      <c r="H357" s="186">
        <v>3738</v>
      </c>
      <c r="I357" s="186">
        <v>3904</v>
      </c>
      <c r="J357" s="187">
        <f>H357/I357-1</f>
        <v>-4.2520491803278659E-2</v>
      </c>
    </row>
    <row r="358" spans="2:10" x14ac:dyDescent="0.25">
      <c r="B358" s="374" t="s">
        <v>312</v>
      </c>
      <c r="C358" s="355">
        <v>19441</v>
      </c>
      <c r="D358" s="355">
        <v>23298</v>
      </c>
      <c r="E358" s="356">
        <f t="shared" ref="E358:E365" si="38">C358/D358-1</f>
        <v>-0.16555069104644171</v>
      </c>
      <c r="G358" s="177" t="s">
        <v>297</v>
      </c>
      <c r="H358" s="185">
        <f>SUM(H353:H357)</f>
        <v>4120005</v>
      </c>
      <c r="I358" s="185">
        <f>SUM(I353:I357)</f>
        <v>4320889</v>
      </c>
      <c r="J358" s="182">
        <f>H358/I358-1</f>
        <v>-4.6491358606990385E-2</v>
      </c>
    </row>
    <row r="359" spans="2:10" x14ac:dyDescent="0.25">
      <c r="B359" s="374" t="s">
        <v>313</v>
      </c>
      <c r="C359" s="355">
        <v>369384</v>
      </c>
      <c r="D359" s="355">
        <v>397029</v>
      </c>
      <c r="E359" s="356">
        <f t="shared" si="38"/>
        <v>-6.9629674406655462E-2</v>
      </c>
      <c r="G359" s="452"/>
      <c r="H359" s="185"/>
      <c r="I359" s="185"/>
      <c r="J359" s="182"/>
    </row>
    <row r="360" spans="2:10" x14ac:dyDescent="0.25">
      <c r="B360" s="374" t="s">
        <v>535</v>
      </c>
      <c r="C360" s="355">
        <v>364407</v>
      </c>
      <c r="D360" s="355">
        <v>162255</v>
      </c>
      <c r="E360" s="356">
        <f t="shared" si="38"/>
        <v>1.2458907275584727</v>
      </c>
      <c r="G360" s="177" t="s">
        <v>298</v>
      </c>
      <c r="H360" s="186"/>
      <c r="I360" s="186"/>
      <c r="J360" s="182"/>
    </row>
    <row r="361" spans="2:10" x14ac:dyDescent="0.25">
      <c r="B361" s="374" t="s">
        <v>536</v>
      </c>
      <c r="C361" s="355">
        <v>1188</v>
      </c>
      <c r="D361" s="355">
        <v>1298</v>
      </c>
      <c r="E361" s="356">
        <f t="shared" si="38"/>
        <v>-8.4745762711864403E-2</v>
      </c>
      <c r="G361" s="452" t="s">
        <v>521</v>
      </c>
      <c r="H361" s="186">
        <v>100500</v>
      </c>
      <c r="I361" s="186">
        <v>104154</v>
      </c>
      <c r="J361" s="187">
        <f>H361/I361-1</f>
        <v>-3.5082666052191902E-2</v>
      </c>
    </row>
    <row r="362" spans="2:10" x14ac:dyDescent="0.25">
      <c r="B362" s="374" t="s">
        <v>520</v>
      </c>
      <c r="C362" s="355">
        <v>94083</v>
      </c>
      <c r="D362" s="355">
        <v>37707</v>
      </c>
      <c r="E362" s="356">
        <f t="shared" si="38"/>
        <v>1.4951070093086165</v>
      </c>
      <c r="G362" s="452" t="s">
        <v>323</v>
      </c>
      <c r="H362" s="186">
        <v>25092</v>
      </c>
      <c r="I362" s="186">
        <v>29162</v>
      </c>
      <c r="J362" s="187">
        <f>H362/I362-1</f>
        <v>-0.13956518757286884</v>
      </c>
    </row>
    <row r="363" spans="2:10" x14ac:dyDescent="0.25">
      <c r="B363" s="374" t="s">
        <v>322</v>
      </c>
      <c r="C363" s="355">
        <v>506716</v>
      </c>
      <c r="D363" s="355">
        <v>632501</v>
      </c>
      <c r="E363" s="356">
        <f t="shared" si="38"/>
        <v>-0.19886925079960349</v>
      </c>
      <c r="G363" s="452" t="s">
        <v>366</v>
      </c>
      <c r="H363" s="186">
        <v>17811</v>
      </c>
      <c r="I363" s="186">
        <v>9041</v>
      </c>
      <c r="J363" s="187">
        <f>H363/I363-1</f>
        <v>0.97002543966375399</v>
      </c>
    </row>
    <row r="364" spans="2:10" x14ac:dyDescent="0.25">
      <c r="B364" s="373" t="s">
        <v>293</v>
      </c>
      <c r="C364" s="346">
        <f>SUM(C358:C363)</f>
        <v>1355219</v>
      </c>
      <c r="D364" s="346">
        <f>SUM(D358:D363)</f>
        <v>1254088</v>
      </c>
      <c r="E364" s="353">
        <f t="shared" si="38"/>
        <v>8.0641071439962797E-2</v>
      </c>
      <c r="G364" s="452" t="s">
        <v>316</v>
      </c>
      <c r="H364" s="186">
        <v>1348344</v>
      </c>
      <c r="I364" s="186">
        <v>1310242</v>
      </c>
      <c r="J364" s="187">
        <f>H364/I364-1</f>
        <v>2.9080124129740925E-2</v>
      </c>
    </row>
    <row r="365" spans="2:10" x14ac:dyDescent="0.25">
      <c r="B365" s="373" t="s">
        <v>315</v>
      </c>
      <c r="C365" s="346">
        <f>C355+C364</f>
        <v>5849193</v>
      </c>
      <c r="D365" s="346">
        <f>D355+D364</f>
        <v>5403489</v>
      </c>
      <c r="E365" s="353">
        <f t="shared" si="38"/>
        <v>8.2484483636406036E-2</v>
      </c>
      <c r="G365" s="452" t="s">
        <v>524</v>
      </c>
      <c r="H365" s="186">
        <v>4799</v>
      </c>
      <c r="I365" s="186">
        <v>4901</v>
      </c>
      <c r="J365" s="187">
        <v>1</v>
      </c>
    </row>
    <row r="366" spans="2:10" x14ac:dyDescent="0.25">
      <c r="B366" s="373"/>
      <c r="C366" s="346"/>
      <c r="D366" s="346"/>
      <c r="E366" s="353"/>
      <c r="G366" s="452" t="s">
        <v>299</v>
      </c>
      <c r="H366" s="186">
        <v>350580</v>
      </c>
      <c r="I366" s="186">
        <v>307756</v>
      </c>
      <c r="J366" s="187">
        <f>H366/I366-1</f>
        <v>0.13914919611640397</v>
      </c>
    </row>
    <row r="367" spans="2:10" x14ac:dyDescent="0.25">
      <c r="B367" s="373" t="s">
        <v>294</v>
      </c>
      <c r="C367" s="346"/>
      <c r="D367" s="346"/>
      <c r="E367" s="353"/>
      <c r="G367" s="177" t="s">
        <v>301</v>
      </c>
      <c r="H367" s="185">
        <f>SUM(H361:H366)</f>
        <v>1847126</v>
      </c>
      <c r="I367" s="185">
        <f>SUM(I361:I366)</f>
        <v>1765256</v>
      </c>
      <c r="J367" s="182">
        <f>H367/I367-1</f>
        <v>4.6378542262425437E-2</v>
      </c>
    </row>
    <row r="368" spans="2:10" x14ac:dyDescent="0.25">
      <c r="B368" s="373" t="s">
        <v>295</v>
      </c>
      <c r="C368" s="355"/>
      <c r="D368" s="355"/>
      <c r="E368" s="356"/>
      <c r="G368" s="177" t="s">
        <v>429</v>
      </c>
      <c r="H368" s="185">
        <f>H367+H358</f>
        <v>5967131</v>
      </c>
      <c r="I368" s="185">
        <f>I367+I358</f>
        <v>6086145</v>
      </c>
      <c r="J368" s="182">
        <f>H368/I368-1</f>
        <v>-1.9554907088148554E-2</v>
      </c>
    </row>
    <row r="369" spans="2:10" x14ac:dyDescent="0.25">
      <c r="B369" s="374" t="s">
        <v>394</v>
      </c>
      <c r="C369" s="355">
        <v>314966</v>
      </c>
      <c r="D369" s="355">
        <v>419572</v>
      </c>
      <c r="E369" s="356">
        <f t="shared" ref="E369:E375" si="39">C369/D369-1</f>
        <v>-0.24931596960712343</v>
      </c>
      <c r="G369" s="177"/>
      <c r="H369" s="185"/>
      <c r="I369" s="185"/>
      <c r="J369" s="182"/>
    </row>
    <row r="370" spans="2:10" x14ac:dyDescent="0.25">
      <c r="B370" s="374" t="s">
        <v>471</v>
      </c>
      <c r="C370" s="355">
        <v>2092157</v>
      </c>
      <c r="D370" s="355">
        <v>2117047</v>
      </c>
      <c r="E370" s="356">
        <f t="shared" si="39"/>
        <v>-1.1756942571421458E-2</v>
      </c>
      <c r="G370" s="177" t="s">
        <v>303</v>
      </c>
      <c r="H370" s="186"/>
      <c r="I370" s="186"/>
      <c r="J370" s="182"/>
    </row>
    <row r="371" spans="2:10" x14ac:dyDescent="0.25">
      <c r="B371" s="374" t="s">
        <v>335</v>
      </c>
      <c r="C371" s="355">
        <v>53</v>
      </c>
      <c r="D371" s="355">
        <v>52</v>
      </c>
      <c r="E371" s="356">
        <f t="shared" si="39"/>
        <v>1.9230769230769162E-2</v>
      </c>
      <c r="G371" s="452" t="s">
        <v>304</v>
      </c>
      <c r="H371" s="186">
        <v>300</v>
      </c>
      <c r="I371" s="186">
        <v>300</v>
      </c>
      <c r="J371" s="187">
        <f t="shared" ref="J371:J379" si="40">H371/I371-1</f>
        <v>0</v>
      </c>
    </row>
    <row r="372" spans="2:10" x14ac:dyDescent="0.25">
      <c r="B372" s="374" t="s">
        <v>537</v>
      </c>
      <c r="C372" s="355">
        <v>77878</v>
      </c>
      <c r="D372" s="355">
        <v>44354</v>
      </c>
      <c r="E372" s="356">
        <f t="shared" si="39"/>
        <v>0.75582811020426566</v>
      </c>
      <c r="G372" s="452" t="s">
        <v>305</v>
      </c>
      <c r="H372" s="186">
        <v>150802</v>
      </c>
      <c r="I372" s="186">
        <v>150802</v>
      </c>
      <c r="J372" s="187">
        <f t="shared" si="40"/>
        <v>0</v>
      </c>
    </row>
    <row r="373" spans="2:10" x14ac:dyDescent="0.25">
      <c r="B373" s="374" t="s">
        <v>538</v>
      </c>
      <c r="C373" s="355">
        <v>11668</v>
      </c>
      <c r="D373" s="355">
        <v>11634</v>
      </c>
      <c r="E373" s="356">
        <f t="shared" si="39"/>
        <v>2.9224686264397448E-3</v>
      </c>
      <c r="G373" s="452" t="s">
        <v>336</v>
      </c>
      <c r="H373" s="186">
        <v>30334</v>
      </c>
      <c r="I373" s="186">
        <v>24985</v>
      </c>
      <c r="J373" s="187">
        <f t="shared" si="40"/>
        <v>0.21408845307184321</v>
      </c>
    </row>
    <row r="374" spans="2:10" x14ac:dyDescent="0.25">
      <c r="B374" s="374" t="s">
        <v>333</v>
      </c>
      <c r="C374" s="355">
        <v>14504</v>
      </c>
      <c r="D374" s="355">
        <v>13699</v>
      </c>
      <c r="E374" s="356">
        <f t="shared" si="39"/>
        <v>5.8763413387838526E-2</v>
      </c>
      <c r="G374" s="452" t="s">
        <v>490</v>
      </c>
      <c r="H374" s="186">
        <v>-134866</v>
      </c>
      <c r="I374" s="186">
        <v>-100270</v>
      </c>
      <c r="J374" s="187">
        <f t="shared" si="40"/>
        <v>0.34502842325720562</v>
      </c>
    </row>
    <row r="375" spans="2:10" x14ac:dyDescent="0.25">
      <c r="B375" s="373" t="s">
        <v>297</v>
      </c>
      <c r="C375" s="346">
        <f>SUM(C369:C374)</f>
        <v>2511226</v>
      </c>
      <c r="D375" s="346">
        <f>SUM(D369:D374)</f>
        <v>2606358</v>
      </c>
      <c r="E375" s="353">
        <f t="shared" si="39"/>
        <v>-3.6499974293631166E-2</v>
      </c>
      <c r="G375" s="452" t="s">
        <v>525</v>
      </c>
      <c r="H375" s="186">
        <v>5932</v>
      </c>
      <c r="I375" s="186">
        <v>5932</v>
      </c>
      <c r="J375" s="187">
        <f t="shared" si="40"/>
        <v>0</v>
      </c>
    </row>
    <row r="376" spans="2:10" x14ac:dyDescent="0.25">
      <c r="B376" s="374"/>
      <c r="C376" s="346"/>
      <c r="D376" s="346"/>
      <c r="E376" s="353"/>
      <c r="G376" s="452" t="s">
        <v>306</v>
      </c>
      <c r="H376" s="186">
        <v>389172</v>
      </c>
      <c r="I376" s="186">
        <v>342409</v>
      </c>
      <c r="J376" s="187">
        <f t="shared" si="40"/>
        <v>0.13657059247858561</v>
      </c>
    </row>
    <row r="377" spans="2:10" x14ac:dyDescent="0.25">
      <c r="B377" s="373" t="s">
        <v>298</v>
      </c>
      <c r="C377" s="346"/>
      <c r="D377" s="346"/>
      <c r="E377" s="353"/>
      <c r="G377" s="452" t="s">
        <v>526</v>
      </c>
      <c r="H377" s="186">
        <v>2121189</v>
      </c>
      <c r="I377" s="186">
        <v>2198082</v>
      </c>
      <c r="J377" s="187">
        <f t="shared" si="40"/>
        <v>-3.4981861459217667E-2</v>
      </c>
    </row>
    <row r="378" spans="2:10" ht="15.75" thickBot="1" x14ac:dyDescent="0.3">
      <c r="B378" s="374" t="s">
        <v>394</v>
      </c>
      <c r="C378" s="355">
        <v>62737</v>
      </c>
      <c r="D378" s="355">
        <v>108097</v>
      </c>
      <c r="E378" s="356">
        <f t="shared" ref="E378:E388" si="41">C378/D378-1</f>
        <v>-0.41962311627519733</v>
      </c>
      <c r="G378" s="452" t="s">
        <v>527</v>
      </c>
      <c r="H378" s="186">
        <v>13363</v>
      </c>
      <c r="I378" s="186">
        <v>20996</v>
      </c>
      <c r="J378" s="187">
        <f t="shared" si="40"/>
        <v>-0.3635454372261383</v>
      </c>
    </row>
    <row r="379" spans="2:10" ht="15.75" thickBot="1" x14ac:dyDescent="0.3">
      <c r="B379" s="374" t="s">
        <v>471</v>
      </c>
      <c r="C379" s="355">
        <v>289964</v>
      </c>
      <c r="D379" s="355">
        <v>269182</v>
      </c>
      <c r="E379" s="356">
        <f t="shared" si="41"/>
        <v>7.720427071646685E-2</v>
      </c>
      <c r="G379" s="453" t="s">
        <v>307</v>
      </c>
      <c r="H379" s="349">
        <f>SUM(H371:H378)</f>
        <v>2576226</v>
      </c>
      <c r="I379" s="349">
        <f>SUM(I371:I378)</f>
        <v>2643236</v>
      </c>
      <c r="J379" s="184">
        <f t="shared" si="40"/>
        <v>-2.5351500963213258E-2</v>
      </c>
    </row>
    <row r="380" spans="2:10" ht="15.75" thickBot="1" x14ac:dyDescent="0.3">
      <c r="B380" s="374" t="s">
        <v>316</v>
      </c>
      <c r="C380" s="355">
        <f>1249109+3084</f>
        <v>1252193</v>
      </c>
      <c r="D380" s="355">
        <f>1317659+2922</f>
        <v>1320581</v>
      </c>
      <c r="E380" s="356">
        <f t="shared" si="41"/>
        <v>-5.1786297091961808E-2</v>
      </c>
    </row>
    <row r="381" spans="2:10" x14ac:dyDescent="0.25">
      <c r="B381" s="374" t="s">
        <v>539</v>
      </c>
      <c r="C381" s="355">
        <v>1872</v>
      </c>
      <c r="D381" s="355">
        <v>2224</v>
      </c>
      <c r="E381" s="356">
        <f t="shared" si="41"/>
        <v>-0.15827338129496404</v>
      </c>
      <c r="G381" s="576" t="s">
        <v>145</v>
      </c>
      <c r="H381" s="576"/>
      <c r="I381" s="576"/>
      <c r="J381" s="577"/>
    </row>
    <row r="382" spans="2:10" ht="15.75" thickBot="1" x14ac:dyDescent="0.3">
      <c r="B382" s="374" t="s">
        <v>337</v>
      </c>
      <c r="C382" s="355">
        <v>139337</v>
      </c>
      <c r="D382" s="355">
        <v>138138</v>
      </c>
      <c r="E382" s="356">
        <f t="shared" si="41"/>
        <v>8.6797260710305135E-3</v>
      </c>
      <c r="G382" s="563" t="s">
        <v>542</v>
      </c>
      <c r="H382" s="563"/>
      <c r="I382" s="563"/>
      <c r="J382" s="564"/>
    </row>
    <row r="383" spans="2:10" x14ac:dyDescent="0.25">
      <c r="B383" s="374" t="s">
        <v>540</v>
      </c>
      <c r="C383" s="355">
        <v>18868</v>
      </c>
      <c r="D383" s="355">
        <v>9842</v>
      </c>
      <c r="E383" s="356">
        <f t="shared" si="41"/>
        <v>0.91709002235318016</v>
      </c>
      <c r="G383" s="191"/>
      <c r="H383" s="465" t="s">
        <v>319</v>
      </c>
      <c r="I383" s="465" t="s">
        <v>320</v>
      </c>
      <c r="J383" s="192"/>
    </row>
    <row r="384" spans="2:10" ht="15.75" thickBot="1" x14ac:dyDescent="0.3">
      <c r="B384" s="374" t="s">
        <v>333</v>
      </c>
      <c r="C384" s="355">
        <v>7825</v>
      </c>
      <c r="D384" s="355">
        <v>6003</v>
      </c>
      <c r="E384" s="356">
        <f t="shared" si="41"/>
        <v>0.30351490921206059</v>
      </c>
      <c r="G384" s="466"/>
      <c r="H384" s="467" t="s">
        <v>276</v>
      </c>
      <c r="I384" s="467" t="s">
        <v>276</v>
      </c>
      <c r="J384" s="468"/>
    </row>
    <row r="385" spans="2:10" x14ac:dyDescent="0.25">
      <c r="B385" s="374" t="s">
        <v>299</v>
      </c>
      <c r="C385" s="355">
        <v>584652</v>
      </c>
      <c r="D385" s="355">
        <v>355175</v>
      </c>
      <c r="E385" s="356">
        <f t="shared" si="41"/>
        <v>0.64609558668262124</v>
      </c>
      <c r="G385" s="469"/>
      <c r="H385" s="470"/>
      <c r="I385" s="471"/>
      <c r="J385" s="472"/>
    </row>
    <row r="386" spans="2:10" x14ac:dyDescent="0.25">
      <c r="B386" s="374" t="s">
        <v>541</v>
      </c>
      <c r="C386" s="355">
        <v>76579</v>
      </c>
      <c r="D386" s="355">
        <v>39177</v>
      </c>
      <c r="E386" s="356">
        <f t="shared" si="41"/>
        <v>0.95469280445159144</v>
      </c>
      <c r="G386" s="473" t="s">
        <v>277</v>
      </c>
      <c r="H386" s="474">
        <v>1198032</v>
      </c>
      <c r="I386" s="474">
        <v>994659</v>
      </c>
      <c r="J386" s="367">
        <f>H386/I386-1</f>
        <v>0.20446504782040886</v>
      </c>
    </row>
    <row r="387" spans="2:10" x14ac:dyDescent="0.25">
      <c r="B387" s="373" t="s">
        <v>301</v>
      </c>
      <c r="C387" s="346">
        <f>SUM(C378:C386)</f>
        <v>2434027</v>
      </c>
      <c r="D387" s="346">
        <f>SUM(D378:D386)</f>
        <v>2248419</v>
      </c>
      <c r="E387" s="353">
        <f t="shared" si="41"/>
        <v>8.2550449893903144E-2</v>
      </c>
      <c r="G387" s="475" t="s">
        <v>326</v>
      </c>
      <c r="H387" s="476">
        <v>-448732</v>
      </c>
      <c r="I387" s="476">
        <v>-407265</v>
      </c>
      <c r="J387" s="367"/>
    </row>
    <row r="388" spans="2:10" x14ac:dyDescent="0.25">
      <c r="B388" s="373" t="s">
        <v>302</v>
      </c>
      <c r="C388" s="346">
        <f>C375+C387</f>
        <v>4945253</v>
      </c>
      <c r="D388" s="346">
        <f>D375+D387</f>
        <v>4854777</v>
      </c>
      <c r="E388" s="353">
        <f t="shared" si="41"/>
        <v>1.8636489379429744E-2</v>
      </c>
      <c r="G388" s="473" t="s">
        <v>279</v>
      </c>
      <c r="H388" s="474">
        <v>421166</v>
      </c>
      <c r="I388" s="474">
        <v>311974</v>
      </c>
      <c r="J388" s="367">
        <f>H388/I388-1</f>
        <v>0.35000352593485351</v>
      </c>
    </row>
    <row r="389" spans="2:10" ht="15.75" thickBot="1" x14ac:dyDescent="0.3">
      <c r="B389" s="373"/>
      <c r="C389" s="346"/>
      <c r="D389" s="346"/>
      <c r="E389" s="353"/>
      <c r="G389" s="475" t="s">
        <v>280</v>
      </c>
      <c r="H389" s="476">
        <v>-100068</v>
      </c>
      <c r="I389" s="476">
        <v>-102729</v>
      </c>
      <c r="J389" s="367"/>
    </row>
    <row r="390" spans="2:10" ht="15.75" thickBot="1" x14ac:dyDescent="0.3">
      <c r="B390" s="373" t="s">
        <v>303</v>
      </c>
      <c r="C390" s="355"/>
      <c r="D390" s="355"/>
      <c r="E390" s="353"/>
      <c r="G390" s="473" t="s">
        <v>327</v>
      </c>
      <c r="H390" s="440">
        <f>SUM(H388:H389)</f>
        <v>321098</v>
      </c>
      <c r="I390" s="440">
        <f>SUM(I388:I389)</f>
        <v>209245</v>
      </c>
      <c r="J390" s="371">
        <f>H390/I390-1</f>
        <v>0.53455518650385914</v>
      </c>
    </row>
    <row r="391" spans="2:10" ht="15.75" thickBot="1" x14ac:dyDescent="0.3">
      <c r="B391" s="374" t="s">
        <v>304</v>
      </c>
      <c r="C391" s="355">
        <v>420</v>
      </c>
      <c r="D391" s="355">
        <v>420</v>
      </c>
      <c r="E391" s="356">
        <f>C391/D391-1</f>
        <v>0</v>
      </c>
      <c r="G391" s="477" t="s">
        <v>282</v>
      </c>
      <c r="H391" s="478" t="str">
        <f>H383</f>
        <v>3M 2026</v>
      </c>
      <c r="I391" s="478" t="s">
        <v>283</v>
      </c>
      <c r="J391" s="367"/>
    </row>
    <row r="392" spans="2:10" x14ac:dyDescent="0.25">
      <c r="B392" s="374" t="s">
        <v>305</v>
      </c>
      <c r="C392" s="355">
        <v>166362</v>
      </c>
      <c r="D392" s="355">
        <v>166362</v>
      </c>
      <c r="E392" s="356">
        <f>C392/D392-1</f>
        <v>0</v>
      </c>
      <c r="G392" s="479" t="s">
        <v>284</v>
      </c>
      <c r="H392" s="480"/>
      <c r="I392" s="480"/>
      <c r="J392" s="367"/>
    </row>
    <row r="393" spans="2:10" x14ac:dyDescent="0.25">
      <c r="B393" s="374" t="s">
        <v>306</v>
      </c>
      <c r="C393" s="355">
        <v>755689</v>
      </c>
      <c r="D393" s="355">
        <v>400402</v>
      </c>
      <c r="E393" s="356">
        <f>C393/D393-1</f>
        <v>0.88732573763367806</v>
      </c>
      <c r="G393" s="479" t="s">
        <v>285</v>
      </c>
      <c r="H393" s="480"/>
      <c r="I393" s="480"/>
      <c r="J393" s="367"/>
    </row>
    <row r="394" spans="2:10" x14ac:dyDescent="0.25">
      <c r="B394" s="374" t="s">
        <v>358</v>
      </c>
      <c r="C394" s="355">
        <v>-14490</v>
      </c>
      <c r="D394" s="355">
        <v>-14431</v>
      </c>
      <c r="E394" s="356">
        <f>C394/D394-1</f>
        <v>4.0884207608620216E-3</v>
      </c>
      <c r="G394" s="374" t="s">
        <v>376</v>
      </c>
      <c r="H394" s="476">
        <v>3783463</v>
      </c>
      <c r="I394" s="476">
        <v>3917363</v>
      </c>
      <c r="J394" s="375">
        <f t="shared" ref="J394:J401" si="42">H394/I394-1</f>
        <v>-3.4181157069181456E-2</v>
      </c>
    </row>
    <row r="395" spans="2:10" x14ac:dyDescent="0.25">
      <c r="B395" s="374" t="s">
        <v>490</v>
      </c>
      <c r="C395" s="355">
        <v>-4041</v>
      </c>
      <c r="D395" s="355">
        <v>-4041</v>
      </c>
      <c r="E395" s="356">
        <v>-1</v>
      </c>
      <c r="G395" s="374" t="s">
        <v>286</v>
      </c>
      <c r="H395" s="476">
        <v>15648</v>
      </c>
      <c r="I395" s="476">
        <v>16383</v>
      </c>
      <c r="J395" s="375">
        <f t="shared" si="42"/>
        <v>-4.4863578099249235E-2</v>
      </c>
    </row>
    <row r="396" spans="2:10" ht="15.75" thickBot="1" x14ac:dyDescent="0.3">
      <c r="B396" s="374" t="s">
        <v>463</v>
      </c>
      <c r="C396" s="355">
        <v>0</v>
      </c>
      <c r="D396" s="355">
        <v>0</v>
      </c>
      <c r="E396" s="356">
        <v>1</v>
      </c>
      <c r="G396" s="374" t="s">
        <v>328</v>
      </c>
      <c r="H396" s="476">
        <v>57252</v>
      </c>
      <c r="I396" s="476">
        <v>62032</v>
      </c>
      <c r="J396" s="375">
        <f t="shared" si="42"/>
        <v>-7.7057002837245259E-2</v>
      </c>
    </row>
    <row r="397" spans="2:10" ht="15.75" thickBot="1" x14ac:dyDescent="0.3">
      <c r="B397" s="464" t="s">
        <v>307</v>
      </c>
      <c r="C397" s="349">
        <f>SUM(C391:C396)</f>
        <v>903940</v>
      </c>
      <c r="D397" s="349">
        <f>SUM(D391:D396)</f>
        <v>548712</v>
      </c>
      <c r="E397" s="350">
        <f>C397/D397-1</f>
        <v>0.64738514922217849</v>
      </c>
      <c r="G397" s="374" t="s">
        <v>375</v>
      </c>
      <c r="H397" s="476">
        <v>3222</v>
      </c>
      <c r="I397" s="476">
        <v>3222</v>
      </c>
      <c r="J397" s="375">
        <f t="shared" si="42"/>
        <v>0</v>
      </c>
    </row>
    <row r="398" spans="2:10" ht="15.75" thickBot="1" x14ac:dyDescent="0.3">
      <c r="G398" s="374" t="s">
        <v>543</v>
      </c>
      <c r="H398" s="476">
        <v>22859</v>
      </c>
      <c r="I398" s="476">
        <v>28969</v>
      </c>
      <c r="J398" s="375">
        <f t="shared" si="42"/>
        <v>-0.21091511615865233</v>
      </c>
    </row>
    <row r="399" spans="2:10" x14ac:dyDescent="0.25">
      <c r="B399" s="578" t="s">
        <v>552</v>
      </c>
      <c r="C399" s="578"/>
      <c r="D399" s="578"/>
      <c r="E399" s="579"/>
      <c r="G399" s="374" t="s">
        <v>329</v>
      </c>
      <c r="H399" s="476">
        <v>16639</v>
      </c>
      <c r="I399" s="476">
        <v>17757</v>
      </c>
      <c r="J399" s="375">
        <f t="shared" si="42"/>
        <v>-6.2961085768992509E-2</v>
      </c>
    </row>
    <row r="400" spans="2:10" ht="15.75" thickBot="1" x14ac:dyDescent="0.3">
      <c r="B400" s="586" t="s">
        <v>273</v>
      </c>
      <c r="C400" s="586"/>
      <c r="D400" s="586"/>
      <c r="E400" s="587"/>
      <c r="G400" s="374" t="s">
        <v>544</v>
      </c>
      <c r="H400" s="476">
        <v>25632</v>
      </c>
      <c r="I400" s="476">
        <v>23044</v>
      </c>
      <c r="J400" s="375">
        <f t="shared" si="42"/>
        <v>0.11230689116472825</v>
      </c>
    </row>
    <row r="401" spans="2:10" x14ac:dyDescent="0.25">
      <c r="B401" s="483"/>
      <c r="C401" s="482" t="s">
        <v>319</v>
      </c>
      <c r="D401" s="484" t="s">
        <v>320</v>
      </c>
      <c r="E401" s="482"/>
      <c r="G401" s="373" t="s">
        <v>287</v>
      </c>
      <c r="H401" s="474">
        <f>SUM(H394:H400)</f>
        <v>3924715</v>
      </c>
      <c r="I401" s="474">
        <f>SUM(I394:I400)</f>
        <v>4068770</v>
      </c>
      <c r="J401" s="367">
        <f t="shared" si="42"/>
        <v>-3.5405048700221431E-2</v>
      </c>
    </row>
    <row r="402" spans="2:10" ht="15.75" thickBot="1" x14ac:dyDescent="0.3">
      <c r="B402" s="485"/>
      <c r="C402" s="486" t="s">
        <v>276</v>
      </c>
      <c r="D402" s="487" t="s">
        <v>276</v>
      </c>
      <c r="E402" s="486"/>
      <c r="G402" s="374"/>
      <c r="H402" s="476"/>
      <c r="I402" s="476"/>
      <c r="J402" s="375"/>
    </row>
    <row r="403" spans="2:10" x14ac:dyDescent="0.25">
      <c r="B403" s="488"/>
      <c r="C403" s="194"/>
      <c r="D403" s="489"/>
      <c r="E403" s="201"/>
      <c r="G403" s="373" t="s">
        <v>288</v>
      </c>
      <c r="H403" s="476"/>
      <c r="I403" s="476"/>
      <c r="J403" s="375"/>
    </row>
    <row r="404" spans="2:10" x14ac:dyDescent="0.25">
      <c r="B404" s="490" t="s">
        <v>342</v>
      </c>
      <c r="C404" s="293">
        <v>1008166</v>
      </c>
      <c r="D404" s="293">
        <v>949643</v>
      </c>
      <c r="E404" s="182">
        <f>C404/D404-1</f>
        <v>6.1626316415747784E-2</v>
      </c>
      <c r="G404" s="374" t="s">
        <v>312</v>
      </c>
      <c r="H404" s="476">
        <v>703578</v>
      </c>
      <c r="I404" s="476">
        <v>756835</v>
      </c>
      <c r="J404" s="375">
        <f t="shared" ref="J404:J411" si="43">H404/I404-1</f>
        <v>-7.0368045875256802E-2</v>
      </c>
    </row>
    <row r="405" spans="2:10" x14ac:dyDescent="0.25">
      <c r="B405" s="490" t="s">
        <v>279</v>
      </c>
      <c r="C405" s="293">
        <v>360919</v>
      </c>
      <c r="D405" s="293">
        <v>350815</v>
      </c>
      <c r="E405" s="182">
        <f>C405/D405-1</f>
        <v>2.8801505066773148E-2</v>
      </c>
      <c r="G405" s="374" t="s">
        <v>313</v>
      </c>
      <c r="H405" s="476">
        <v>136853</v>
      </c>
      <c r="I405" s="476">
        <v>147472</v>
      </c>
      <c r="J405" s="375">
        <f t="shared" si="43"/>
        <v>-7.2006889443419819E-2</v>
      </c>
    </row>
    <row r="406" spans="2:10" ht="15.75" thickBot="1" x14ac:dyDescent="0.3">
      <c r="B406" s="491" t="s">
        <v>280</v>
      </c>
      <c r="C406" s="183">
        <v>-46903</v>
      </c>
      <c r="D406" s="183">
        <v>-38985</v>
      </c>
      <c r="E406" s="203"/>
      <c r="G406" s="374" t="s">
        <v>545</v>
      </c>
      <c r="H406" s="476">
        <v>756203</v>
      </c>
      <c r="I406" s="476">
        <v>663611</v>
      </c>
      <c r="J406" s="375">
        <f t="shared" si="43"/>
        <v>0.13952752440812466</v>
      </c>
    </row>
    <row r="407" spans="2:10" ht="15.75" thickBot="1" x14ac:dyDescent="0.3">
      <c r="B407" s="490" t="s">
        <v>281</v>
      </c>
      <c r="C407" s="317">
        <f>SUM(C405:C406)</f>
        <v>314016</v>
      </c>
      <c r="D407" s="317">
        <f>SUM(D405:D406)</f>
        <v>311830</v>
      </c>
      <c r="E407" s="184">
        <f>C407/D407-1</f>
        <v>7.0102299329763973E-3</v>
      </c>
      <c r="G407" s="374" t="s">
        <v>544</v>
      </c>
      <c r="H407" s="476">
        <v>5791</v>
      </c>
      <c r="I407" s="476">
        <v>4897</v>
      </c>
      <c r="J407" s="375">
        <f t="shared" si="43"/>
        <v>0.18256075148049833</v>
      </c>
    </row>
    <row r="408" spans="2:10" ht="15.75" thickBot="1" x14ac:dyDescent="0.3">
      <c r="B408" s="492" t="s">
        <v>282</v>
      </c>
      <c r="C408" s="320" t="str">
        <f>C401</f>
        <v>3M 2026</v>
      </c>
      <c r="D408" s="320" t="s">
        <v>341</v>
      </c>
      <c r="E408" s="201"/>
      <c r="G408" s="374" t="s">
        <v>546</v>
      </c>
      <c r="H408" s="476">
        <v>3031</v>
      </c>
      <c r="I408" s="476">
        <v>1573</v>
      </c>
      <c r="J408" s="375">
        <f t="shared" si="43"/>
        <v>0.92689129052765407</v>
      </c>
    </row>
    <row r="409" spans="2:10" x14ac:dyDescent="0.25">
      <c r="B409" s="493" t="s">
        <v>284</v>
      </c>
      <c r="C409" s="183"/>
      <c r="D409" s="183"/>
      <c r="E409" s="203"/>
      <c r="G409" s="374" t="s">
        <v>322</v>
      </c>
      <c r="H409" s="476">
        <v>504827</v>
      </c>
      <c r="I409" s="476">
        <v>397569</v>
      </c>
      <c r="J409" s="375">
        <f t="shared" si="43"/>
        <v>0.26978461600376291</v>
      </c>
    </row>
    <row r="410" spans="2:10" x14ac:dyDescent="0.25">
      <c r="B410" s="494" t="s">
        <v>553</v>
      </c>
      <c r="C410" s="183">
        <v>6750227</v>
      </c>
      <c r="D410" s="183">
        <v>6925426</v>
      </c>
      <c r="E410" s="187">
        <f t="shared" ref="E410:E422" si="44">C410/D410-1</f>
        <v>-2.5297938350651639E-2</v>
      </c>
      <c r="G410" s="373" t="s">
        <v>293</v>
      </c>
      <c r="H410" s="474">
        <f>SUM(H404:H409)</f>
        <v>2110283</v>
      </c>
      <c r="I410" s="474">
        <f>SUM(I404:I409)</f>
        <v>1971957</v>
      </c>
      <c r="J410" s="367">
        <f t="shared" si="43"/>
        <v>7.0146559990912571E-2</v>
      </c>
    </row>
    <row r="411" spans="2:10" x14ac:dyDescent="0.25">
      <c r="B411" s="494" t="s">
        <v>554</v>
      </c>
      <c r="C411" s="183">
        <v>3701534</v>
      </c>
      <c r="D411" s="183">
        <v>4662814</v>
      </c>
      <c r="E411" s="187">
        <f t="shared" si="44"/>
        <v>-0.20615877021901363</v>
      </c>
      <c r="G411" s="373" t="s">
        <v>315</v>
      </c>
      <c r="H411" s="474">
        <f>SUM(H401,H410)</f>
        <v>6034998</v>
      </c>
      <c r="I411" s="474">
        <f>SUM(I401,I410)</f>
        <v>6040727</v>
      </c>
      <c r="J411" s="367">
        <f t="shared" si="43"/>
        <v>-9.4839578083893983E-4</v>
      </c>
    </row>
    <row r="412" spans="2:10" x14ac:dyDescent="0.25">
      <c r="B412" s="494" t="s">
        <v>555</v>
      </c>
      <c r="C412" s="183">
        <v>97326</v>
      </c>
      <c r="D412" s="183">
        <v>115525</v>
      </c>
      <c r="E412" s="187">
        <f t="shared" si="44"/>
        <v>-0.15753300151482363</v>
      </c>
      <c r="G412" s="373"/>
      <c r="H412" s="474"/>
      <c r="I412" s="474"/>
      <c r="J412" s="367"/>
    </row>
    <row r="413" spans="2:10" x14ac:dyDescent="0.25">
      <c r="B413" s="494" t="s">
        <v>556</v>
      </c>
      <c r="C413" s="183">
        <v>3947684</v>
      </c>
      <c r="D413" s="183">
        <v>2721675</v>
      </c>
      <c r="E413" s="187">
        <f t="shared" si="44"/>
        <v>0.45046120495650666</v>
      </c>
      <c r="G413" s="373" t="s">
        <v>294</v>
      </c>
      <c r="H413" s="474"/>
      <c r="I413" s="474"/>
      <c r="J413" s="367"/>
    </row>
    <row r="414" spans="2:10" x14ac:dyDescent="0.25">
      <c r="B414" s="494" t="s">
        <v>345</v>
      </c>
      <c r="C414" s="183">
        <v>67971</v>
      </c>
      <c r="D414" s="183">
        <v>8146</v>
      </c>
      <c r="E414" s="187">
        <f t="shared" si="44"/>
        <v>7.3440952614780262</v>
      </c>
      <c r="G414" s="373" t="s">
        <v>295</v>
      </c>
      <c r="H414" s="474"/>
      <c r="I414" s="474"/>
      <c r="J414" s="367"/>
    </row>
    <row r="415" spans="2:10" x14ac:dyDescent="0.25">
      <c r="B415" s="494" t="s">
        <v>557</v>
      </c>
      <c r="C415" s="183">
        <v>11382174</v>
      </c>
      <c r="D415" s="183">
        <v>10448952</v>
      </c>
      <c r="E415" s="187">
        <f t="shared" si="44"/>
        <v>8.931249755956383E-2</v>
      </c>
      <c r="G415" s="374" t="s">
        <v>296</v>
      </c>
      <c r="H415" s="476">
        <v>386309</v>
      </c>
      <c r="I415" s="476">
        <v>353245</v>
      </c>
      <c r="J415" s="375">
        <f t="shared" ref="J415:J421" si="45">H415/I415-1</f>
        <v>9.3600758680236096E-2</v>
      </c>
    </row>
    <row r="416" spans="2:10" x14ac:dyDescent="0.25">
      <c r="B416" s="494" t="s">
        <v>395</v>
      </c>
      <c r="C416" s="183">
        <v>4627847</v>
      </c>
      <c r="D416" s="183">
        <v>5409945</v>
      </c>
      <c r="E416" s="187">
        <f t="shared" si="44"/>
        <v>-0.14456671925500164</v>
      </c>
      <c r="G416" s="374" t="s">
        <v>488</v>
      </c>
      <c r="H416" s="476">
        <v>307315</v>
      </c>
      <c r="I416" s="476">
        <v>359810</v>
      </c>
      <c r="J416" s="375">
        <f t="shared" si="45"/>
        <v>-0.14589644534615487</v>
      </c>
    </row>
    <row r="417" spans="2:10" x14ac:dyDescent="0.25">
      <c r="B417" s="494" t="s">
        <v>598</v>
      </c>
      <c r="C417" s="183">
        <v>9892</v>
      </c>
      <c r="D417" s="183">
        <v>32296</v>
      </c>
      <c r="E417" s="187">
        <f t="shared" si="44"/>
        <v>-0.69370819915779047</v>
      </c>
      <c r="G417" s="374" t="s">
        <v>318</v>
      </c>
      <c r="H417" s="476">
        <v>22948</v>
      </c>
      <c r="I417" s="476">
        <v>24597</v>
      </c>
      <c r="J417" s="375">
        <f t="shared" si="45"/>
        <v>-6.7040696019839863E-2</v>
      </c>
    </row>
    <row r="418" spans="2:10" x14ac:dyDescent="0.25">
      <c r="B418" s="494" t="s">
        <v>350</v>
      </c>
      <c r="C418" s="183">
        <v>939648</v>
      </c>
      <c r="D418" s="183">
        <v>572712</v>
      </c>
      <c r="E418" s="187">
        <f t="shared" si="44"/>
        <v>0.64069899006830666</v>
      </c>
      <c r="G418" s="374" t="s">
        <v>547</v>
      </c>
      <c r="H418" s="476">
        <v>664</v>
      </c>
      <c r="I418" s="476">
        <v>708</v>
      </c>
      <c r="J418" s="375">
        <f t="shared" si="45"/>
        <v>-6.2146892655367214E-2</v>
      </c>
    </row>
    <row r="419" spans="2:10" x14ac:dyDescent="0.25">
      <c r="B419" s="494" t="s">
        <v>599</v>
      </c>
      <c r="C419" s="183">
        <v>9366</v>
      </c>
      <c r="D419" s="183">
        <v>3721</v>
      </c>
      <c r="E419" s="187">
        <f t="shared" si="44"/>
        <v>1.5170653050255307</v>
      </c>
      <c r="G419" s="374" t="s">
        <v>548</v>
      </c>
      <c r="H419" s="476">
        <v>58629</v>
      </c>
      <c r="I419" s="476">
        <v>57427</v>
      </c>
      <c r="J419" s="375">
        <f t="shared" si="45"/>
        <v>2.0930920995350544E-2</v>
      </c>
    </row>
    <row r="420" spans="2:10" x14ac:dyDescent="0.25">
      <c r="B420" s="494" t="s">
        <v>558</v>
      </c>
      <c r="C420" s="183">
        <v>403248</v>
      </c>
      <c r="D420" s="183">
        <v>478018</v>
      </c>
      <c r="E420" s="187">
        <f t="shared" si="44"/>
        <v>-0.1564167039734905</v>
      </c>
      <c r="G420" s="374" t="s">
        <v>325</v>
      </c>
      <c r="H420" s="476">
        <v>22421</v>
      </c>
      <c r="I420" s="476">
        <v>21110</v>
      </c>
      <c r="J420" s="375">
        <f t="shared" si="45"/>
        <v>6.2103268593083794E-2</v>
      </c>
    </row>
    <row r="421" spans="2:10" x14ac:dyDescent="0.25">
      <c r="B421" s="494" t="s">
        <v>286</v>
      </c>
      <c r="C421" s="183">
        <v>75290</v>
      </c>
      <c r="D421" s="183">
        <v>78821</v>
      </c>
      <c r="E421" s="187">
        <f t="shared" si="44"/>
        <v>-4.4797706195049525E-2</v>
      </c>
      <c r="G421" s="373" t="s">
        <v>287</v>
      </c>
      <c r="H421" s="474">
        <f>SUM(H415:H420)</f>
        <v>798286</v>
      </c>
      <c r="I421" s="474">
        <f>SUM(I415:I420)</f>
        <v>816897</v>
      </c>
      <c r="J421" s="367">
        <f t="shared" si="45"/>
        <v>-2.2782553981713694E-2</v>
      </c>
    </row>
    <row r="422" spans="2:10" x14ac:dyDescent="0.25">
      <c r="B422" s="493" t="s">
        <v>559</v>
      </c>
      <c r="C422" s="293">
        <f>SUM(C410:C421)</f>
        <v>32012207</v>
      </c>
      <c r="D422" s="293">
        <f>SUM(D410:D421)</f>
        <v>31458051</v>
      </c>
      <c r="E422" s="182">
        <f t="shared" si="44"/>
        <v>1.7615713064995653E-2</v>
      </c>
      <c r="G422" s="374"/>
      <c r="H422" s="474"/>
      <c r="I422" s="474"/>
      <c r="J422" s="367"/>
    </row>
    <row r="423" spans="2:10" x14ac:dyDescent="0.25">
      <c r="B423" s="493"/>
      <c r="C423" s="293"/>
      <c r="D423" s="293"/>
      <c r="E423" s="203"/>
      <c r="G423" s="373" t="s">
        <v>298</v>
      </c>
      <c r="H423" s="476"/>
      <c r="I423" s="476"/>
      <c r="J423" s="375"/>
    </row>
    <row r="424" spans="2:10" x14ac:dyDescent="0.25">
      <c r="B424" s="493" t="s">
        <v>294</v>
      </c>
      <c r="C424" s="293"/>
      <c r="D424" s="293"/>
      <c r="E424" s="203"/>
      <c r="G424" s="374" t="s">
        <v>316</v>
      </c>
      <c r="H424" s="476">
        <v>1364857</v>
      </c>
      <c r="I424" s="476">
        <v>1269622</v>
      </c>
      <c r="J424" s="375">
        <f t="shared" ref="J424:J430" si="46">H424/I424-1</f>
        <v>7.5010514940667461E-2</v>
      </c>
    </row>
    <row r="425" spans="2:10" x14ac:dyDescent="0.25">
      <c r="B425" s="494" t="s">
        <v>560</v>
      </c>
      <c r="C425" s="183">
        <v>24473674</v>
      </c>
      <c r="D425" s="183">
        <v>24329961</v>
      </c>
      <c r="E425" s="187">
        <f t="shared" ref="E425:E432" si="47">C425/D425-1</f>
        <v>5.9068323208573137E-3</v>
      </c>
      <c r="G425" s="374" t="s">
        <v>318</v>
      </c>
      <c r="H425" s="476">
        <v>5535</v>
      </c>
      <c r="I425" s="476">
        <v>6221</v>
      </c>
      <c r="J425" s="375">
        <f t="shared" si="46"/>
        <v>-0.11027166050474202</v>
      </c>
    </row>
    <row r="426" spans="2:10" x14ac:dyDescent="0.25">
      <c r="B426" s="494" t="s">
        <v>352</v>
      </c>
      <c r="C426" s="183">
        <v>37522</v>
      </c>
      <c r="D426" s="183">
        <v>196072</v>
      </c>
      <c r="E426" s="187">
        <f t="shared" si="47"/>
        <v>-0.80863152311395814</v>
      </c>
      <c r="G426" s="374" t="s">
        <v>549</v>
      </c>
      <c r="H426" s="476">
        <v>346346</v>
      </c>
      <c r="I426" s="476">
        <v>297021</v>
      </c>
      <c r="J426" s="375">
        <f t="shared" si="46"/>
        <v>0.16606569905831581</v>
      </c>
    </row>
    <row r="427" spans="2:10" x14ac:dyDescent="0.25">
      <c r="B427" s="494" t="s">
        <v>561</v>
      </c>
      <c r="C427" s="183">
        <v>120826</v>
      </c>
      <c r="D427" s="183">
        <v>95198</v>
      </c>
      <c r="E427" s="187">
        <f t="shared" si="47"/>
        <v>0.2692073362885774</v>
      </c>
      <c r="G427" s="374" t="s">
        <v>550</v>
      </c>
      <c r="H427" s="476">
        <v>437742</v>
      </c>
      <c r="I427" s="476">
        <v>799765</v>
      </c>
      <c r="J427" s="375">
        <f t="shared" si="46"/>
        <v>-0.45266171938006794</v>
      </c>
    </row>
    <row r="428" spans="2:10" x14ac:dyDescent="0.25">
      <c r="B428" s="494" t="s">
        <v>296</v>
      </c>
      <c r="C428" s="183">
        <v>3906</v>
      </c>
      <c r="D428" s="183">
        <v>7492</v>
      </c>
      <c r="E428" s="187">
        <f t="shared" si="47"/>
        <v>-0.47864388681260006</v>
      </c>
      <c r="G428" s="374" t="s">
        <v>541</v>
      </c>
      <c r="H428" s="476">
        <v>217365</v>
      </c>
      <c r="I428" s="476">
        <v>231065</v>
      </c>
      <c r="J428" s="375">
        <f t="shared" si="46"/>
        <v>-5.9290675783870372E-2</v>
      </c>
    </row>
    <row r="429" spans="2:10" x14ac:dyDescent="0.25">
      <c r="B429" s="494" t="s">
        <v>355</v>
      </c>
      <c r="C429" s="183">
        <v>1730334</v>
      </c>
      <c r="D429" s="183">
        <v>1150591</v>
      </c>
      <c r="E429" s="187">
        <f t="shared" si="47"/>
        <v>0.50386540482239117</v>
      </c>
      <c r="G429" s="373" t="s">
        <v>301</v>
      </c>
      <c r="H429" s="474">
        <f>SUM(H424:H428)</f>
        <v>2371845</v>
      </c>
      <c r="I429" s="474">
        <f>SUM(I424:I428)</f>
        <v>2603694</v>
      </c>
      <c r="J429" s="367">
        <f t="shared" si="46"/>
        <v>-8.9046178237534801E-2</v>
      </c>
    </row>
    <row r="430" spans="2:10" x14ac:dyDescent="0.25">
      <c r="B430" s="494" t="s">
        <v>562</v>
      </c>
      <c r="C430" s="183">
        <v>193666</v>
      </c>
      <c r="D430" s="183">
        <v>103369</v>
      </c>
      <c r="E430" s="187">
        <f t="shared" si="47"/>
        <v>0.87354042314426961</v>
      </c>
      <c r="G430" s="373" t="s">
        <v>302</v>
      </c>
      <c r="H430" s="474">
        <f>H429+H421</f>
        <v>3170131</v>
      </c>
      <c r="I430" s="474">
        <f>I429+I421</f>
        <v>3420591</v>
      </c>
      <c r="J430" s="367">
        <f t="shared" si="46"/>
        <v>-7.3221264980232958E-2</v>
      </c>
    </row>
    <row r="431" spans="2:10" x14ac:dyDescent="0.25">
      <c r="B431" s="494" t="s">
        <v>563</v>
      </c>
      <c r="C431" s="183">
        <v>286026</v>
      </c>
      <c r="D431" s="183">
        <v>651162</v>
      </c>
      <c r="E431" s="187">
        <f t="shared" si="47"/>
        <v>-0.56074525233352068</v>
      </c>
      <c r="G431" s="373"/>
      <c r="H431" s="474"/>
      <c r="I431" s="474"/>
      <c r="J431" s="367"/>
    </row>
    <row r="432" spans="2:10" x14ac:dyDescent="0.25">
      <c r="B432" s="493" t="s">
        <v>302</v>
      </c>
      <c r="C432" s="293">
        <f>SUM(C425:C431)</f>
        <v>26845954</v>
      </c>
      <c r="D432" s="293">
        <f>SUM(D425:D431)</f>
        <v>26533845</v>
      </c>
      <c r="E432" s="182">
        <f t="shared" si="47"/>
        <v>1.1762675179567861E-2</v>
      </c>
      <c r="G432" s="373" t="s">
        <v>303</v>
      </c>
      <c r="H432" s="476"/>
      <c r="I432" s="476"/>
      <c r="J432" s="367"/>
    </row>
    <row r="433" spans="2:10" x14ac:dyDescent="0.25">
      <c r="B433" s="493"/>
      <c r="C433" s="293"/>
      <c r="D433" s="293"/>
      <c r="E433" s="203"/>
      <c r="G433" s="374" t="s">
        <v>304</v>
      </c>
      <c r="H433" s="476">
        <v>8437</v>
      </c>
      <c r="I433" s="476">
        <v>8437</v>
      </c>
      <c r="J433" s="375">
        <f t="shared" ref="J433:J440" si="48">H433/I433-1</f>
        <v>0</v>
      </c>
    </row>
    <row r="434" spans="2:10" x14ac:dyDescent="0.25">
      <c r="B434" s="493" t="s">
        <v>303</v>
      </c>
      <c r="C434" s="293"/>
      <c r="D434" s="293"/>
      <c r="E434" s="203"/>
      <c r="G434" s="374" t="s">
        <v>305</v>
      </c>
      <c r="H434" s="476">
        <v>42014</v>
      </c>
      <c r="I434" s="476">
        <v>42014</v>
      </c>
      <c r="J434" s="375">
        <f t="shared" si="48"/>
        <v>0</v>
      </c>
    </row>
    <row r="435" spans="2:10" x14ac:dyDescent="0.25">
      <c r="B435" s="494" t="s">
        <v>304</v>
      </c>
      <c r="C435" s="183">
        <v>20535</v>
      </c>
      <c r="D435" s="183">
        <v>20535</v>
      </c>
      <c r="E435" s="182">
        <f t="shared" ref="E435:E440" si="49">C435/D435-1</f>
        <v>0</v>
      </c>
      <c r="G435" s="374" t="s">
        <v>490</v>
      </c>
      <c r="H435" s="476">
        <v>-41423</v>
      </c>
      <c r="I435" s="476">
        <v>-41423</v>
      </c>
      <c r="J435" s="375">
        <f t="shared" si="48"/>
        <v>0</v>
      </c>
    </row>
    <row r="436" spans="2:10" x14ac:dyDescent="0.25">
      <c r="B436" s="494" t="s">
        <v>305</v>
      </c>
      <c r="C436" s="183">
        <v>594113</v>
      </c>
      <c r="D436" s="183">
        <v>594113</v>
      </c>
      <c r="E436" s="182">
        <f t="shared" si="49"/>
        <v>0</v>
      </c>
      <c r="G436" s="374" t="s">
        <v>525</v>
      </c>
      <c r="H436" s="476">
        <v>2877</v>
      </c>
      <c r="I436" s="476">
        <v>2877</v>
      </c>
      <c r="J436" s="375">
        <f t="shared" si="48"/>
        <v>0</v>
      </c>
    </row>
    <row r="437" spans="2:10" x14ac:dyDescent="0.25">
      <c r="B437" s="494" t="s">
        <v>306</v>
      </c>
      <c r="C437" s="183">
        <v>3038531</v>
      </c>
      <c r="D437" s="183">
        <v>2808194</v>
      </c>
      <c r="E437" s="182">
        <f t="shared" si="49"/>
        <v>8.2023179310261263E-2</v>
      </c>
      <c r="G437" s="374" t="s">
        <v>551</v>
      </c>
      <c r="H437" s="476">
        <v>934816</v>
      </c>
      <c r="I437" s="476">
        <v>1002966</v>
      </c>
      <c r="J437" s="375">
        <f t="shared" si="48"/>
        <v>-6.7948464853245238E-2</v>
      </c>
    </row>
    <row r="438" spans="2:10" x14ac:dyDescent="0.25">
      <c r="B438" s="494" t="s">
        <v>564</v>
      </c>
      <c r="C438" s="183">
        <v>1508914</v>
      </c>
      <c r="D438" s="183">
        <v>1497570</v>
      </c>
      <c r="E438" s="182">
        <f t="shared" si="49"/>
        <v>7.5749380663341359E-3</v>
      </c>
      <c r="G438" s="374" t="s">
        <v>306</v>
      </c>
      <c r="H438" s="476">
        <v>1820145</v>
      </c>
      <c r="I438" s="476">
        <v>1505365</v>
      </c>
      <c r="J438" s="375">
        <f t="shared" si="48"/>
        <v>0.20910543290165506</v>
      </c>
    </row>
    <row r="439" spans="2:10" ht="15.75" thickBot="1" x14ac:dyDescent="0.3">
      <c r="B439" s="494" t="s">
        <v>463</v>
      </c>
      <c r="C439" s="183">
        <v>4160</v>
      </c>
      <c r="D439" s="183">
        <v>3794</v>
      </c>
      <c r="E439" s="182">
        <f t="shared" si="49"/>
        <v>9.6468107538218328E-2</v>
      </c>
      <c r="G439" s="374" t="s">
        <v>463</v>
      </c>
      <c r="H439" s="476">
        <v>98011</v>
      </c>
      <c r="I439" s="476">
        <v>99900</v>
      </c>
      <c r="J439" s="375">
        <f t="shared" si="48"/>
        <v>-1.890890890890895E-2</v>
      </c>
    </row>
    <row r="440" spans="2:10" ht="15.75" thickBot="1" x14ac:dyDescent="0.3">
      <c r="B440" s="495" t="s">
        <v>307</v>
      </c>
      <c r="C440" s="317">
        <f>SUM(C435:C439)</f>
        <v>5166253</v>
      </c>
      <c r="D440" s="317">
        <f>SUM(D435:D439)</f>
        <v>4924206</v>
      </c>
      <c r="E440" s="184">
        <f t="shared" si="49"/>
        <v>4.9154523592229937E-2</v>
      </c>
      <c r="G440" s="481" t="s">
        <v>307</v>
      </c>
      <c r="H440" s="440">
        <f>SUM(H433:H439)</f>
        <v>2864877</v>
      </c>
      <c r="I440" s="440">
        <f>SUM(I433:I439)</f>
        <v>2620136</v>
      </c>
      <c r="J440" s="184">
        <f t="shared" si="48"/>
        <v>9.3407746773449984E-2</v>
      </c>
    </row>
    <row r="441" spans="2:10" ht="15.75" thickBot="1" x14ac:dyDescent="0.3"/>
    <row r="442" spans="2:10" x14ac:dyDescent="0.25">
      <c r="B442" s="538" t="s">
        <v>227</v>
      </c>
      <c r="C442" s="538"/>
      <c r="D442" s="538"/>
      <c r="E442" s="588"/>
    </row>
    <row r="443" spans="2:10" ht="15.75" thickBot="1" x14ac:dyDescent="0.3">
      <c r="B443" s="563" t="s">
        <v>273</v>
      </c>
      <c r="C443" s="563"/>
      <c r="D443" s="563"/>
      <c r="E443" s="564"/>
    </row>
    <row r="444" spans="2:10" x14ac:dyDescent="0.25">
      <c r="B444" s="174"/>
      <c r="C444" s="359" t="s">
        <v>274</v>
      </c>
      <c r="D444" s="359" t="s">
        <v>275</v>
      </c>
      <c r="E444" s="176"/>
    </row>
    <row r="445" spans="2:10" ht="15.75" thickBot="1" x14ac:dyDescent="0.3">
      <c r="B445" s="360"/>
      <c r="C445" s="361" t="s">
        <v>276</v>
      </c>
      <c r="D445" s="361" t="s">
        <v>276</v>
      </c>
      <c r="E445" s="362"/>
    </row>
    <row r="446" spans="2:10" x14ac:dyDescent="0.25">
      <c r="B446" s="496"/>
      <c r="C446" s="497"/>
      <c r="D446" s="498"/>
      <c r="E446" s="244"/>
    </row>
    <row r="447" spans="2:10" x14ac:dyDescent="0.25">
      <c r="B447" s="499" t="s">
        <v>277</v>
      </c>
      <c r="C447" s="500">
        <v>197180.236</v>
      </c>
      <c r="D447" s="500">
        <v>221621.20699999999</v>
      </c>
      <c r="E447" s="178">
        <f>C447/D447-1</f>
        <v>-0.11028263644462499</v>
      </c>
    </row>
    <row r="448" spans="2:10" x14ac:dyDescent="0.25">
      <c r="B448" s="501" t="s">
        <v>326</v>
      </c>
      <c r="C448" s="502">
        <v>-170227.60800000001</v>
      </c>
      <c r="D448" s="502">
        <v>-197112.889</v>
      </c>
      <c r="E448" s="503">
        <f t="shared" ref="E448:E450" si="50">C448/D448-1</f>
        <v>-0.13639534754117466</v>
      </c>
    </row>
    <row r="449" spans="2:5" x14ac:dyDescent="0.25">
      <c r="B449" s="499" t="s">
        <v>279</v>
      </c>
      <c r="C449" s="500">
        <v>1913.8610000000001</v>
      </c>
      <c r="D449" s="500">
        <v>1121.951</v>
      </c>
      <c r="E449" s="178">
        <f t="shared" si="50"/>
        <v>0.70583296418471053</v>
      </c>
    </row>
    <row r="450" spans="2:5" ht="15.75" thickBot="1" x14ac:dyDescent="0.3">
      <c r="B450" s="501" t="s">
        <v>280</v>
      </c>
      <c r="C450" s="504">
        <v>-742.65599999999995</v>
      </c>
      <c r="D450" s="504">
        <f>-1108.106-133.872</f>
        <v>-1241.9780000000001</v>
      </c>
      <c r="E450" s="503">
        <f t="shared" si="50"/>
        <v>-0.40203771725425097</v>
      </c>
    </row>
    <row r="451" spans="2:5" ht="15.75" thickBot="1" x14ac:dyDescent="0.3">
      <c r="B451" s="505" t="s">
        <v>281</v>
      </c>
      <c r="C451" s="506">
        <f>SUM(C449:C450)</f>
        <v>1171.2050000000002</v>
      </c>
      <c r="D451" s="506">
        <f>SUM(D449:D450)</f>
        <v>-120.02700000000004</v>
      </c>
      <c r="E451" s="265">
        <f>C451/D451-1</f>
        <v>-10.757846151282626</v>
      </c>
    </row>
    <row r="452" spans="2:5" ht="15.75" thickBot="1" x14ac:dyDescent="0.3">
      <c r="B452" s="372" t="s">
        <v>282</v>
      </c>
      <c r="C452" s="507" t="str">
        <f>C444</f>
        <v>Q1 2026</v>
      </c>
      <c r="D452" s="507" t="s">
        <v>283</v>
      </c>
      <c r="E452" s="244"/>
    </row>
    <row r="453" spans="2:5" x14ac:dyDescent="0.25">
      <c r="B453" s="373" t="s">
        <v>284</v>
      </c>
      <c r="C453" s="508"/>
      <c r="D453" s="508"/>
      <c r="E453" s="178"/>
    </row>
    <row r="454" spans="2:5" x14ac:dyDescent="0.25">
      <c r="B454" s="373" t="s">
        <v>285</v>
      </c>
      <c r="C454" s="508"/>
      <c r="D454" s="508"/>
      <c r="E454" s="178"/>
    </row>
    <row r="455" spans="2:5" x14ac:dyDescent="0.25">
      <c r="B455" s="374" t="s">
        <v>310</v>
      </c>
      <c r="C455" s="508">
        <v>60411.165000000001</v>
      </c>
      <c r="D455" s="186">
        <v>62038.413999999997</v>
      </c>
      <c r="E455" s="503">
        <f>C455/D455-1</f>
        <v>-2.6229700198331929E-2</v>
      </c>
    </row>
    <row r="456" spans="2:5" x14ac:dyDescent="0.25">
      <c r="B456" s="374" t="s">
        <v>321</v>
      </c>
      <c r="C456" s="508">
        <v>12848.474</v>
      </c>
      <c r="D456" s="186">
        <v>9772.3130000000001</v>
      </c>
      <c r="E456" s="503">
        <f>C456/D456-1</f>
        <v>0.3147833066746839</v>
      </c>
    </row>
    <row r="457" spans="2:5" x14ac:dyDescent="0.25">
      <c r="B457" s="374" t="s">
        <v>286</v>
      </c>
      <c r="C457" s="508">
        <v>60.209000000000003</v>
      </c>
      <c r="D457" s="186">
        <v>74.426000000000002</v>
      </c>
      <c r="E457" s="503">
        <f>C457/D457-1</f>
        <v>-0.19102195469325234</v>
      </c>
    </row>
    <row r="458" spans="2:5" x14ac:dyDescent="0.25">
      <c r="B458" s="374" t="s">
        <v>313</v>
      </c>
      <c r="C458" s="508">
        <v>4918.2169999999996</v>
      </c>
      <c r="D458" s="186">
        <v>6021.0050000000001</v>
      </c>
      <c r="E458" s="503">
        <f>C458/D458-1</f>
        <v>-0.18315679857432443</v>
      </c>
    </row>
    <row r="459" spans="2:5" x14ac:dyDescent="0.25">
      <c r="B459" s="373" t="s">
        <v>287</v>
      </c>
      <c r="C459" s="509">
        <f>SUM(C455:C458)</f>
        <v>78238.065000000002</v>
      </c>
      <c r="D459" s="185">
        <f>SUM(D455:D458)</f>
        <v>77906.15800000001</v>
      </c>
      <c r="E459" s="178">
        <f>C459/D459-1</f>
        <v>4.2603435790016242E-3</v>
      </c>
    </row>
    <row r="460" spans="2:5" x14ac:dyDescent="0.25">
      <c r="B460" s="373"/>
      <c r="C460" s="509"/>
      <c r="D460" s="185"/>
      <c r="E460" s="178"/>
    </row>
    <row r="461" spans="2:5" x14ac:dyDescent="0.25">
      <c r="B461" s="373" t="s">
        <v>288</v>
      </c>
      <c r="C461" s="508"/>
      <c r="D461" s="186"/>
      <c r="E461" s="178"/>
    </row>
    <row r="462" spans="2:5" x14ac:dyDescent="0.25">
      <c r="B462" s="374" t="s">
        <v>312</v>
      </c>
      <c r="C462" s="508">
        <v>97692.513999999996</v>
      </c>
      <c r="D462" s="186">
        <v>133460.19200000001</v>
      </c>
      <c r="E462" s="503">
        <f t="shared" ref="E462:E468" si="51">C462/D462-1</f>
        <v>-0.268002596609482</v>
      </c>
    </row>
    <row r="463" spans="2:5" x14ac:dyDescent="0.25">
      <c r="B463" s="374" t="s">
        <v>600</v>
      </c>
      <c r="C463" s="508">
        <v>1459.422</v>
      </c>
      <c r="D463" s="186">
        <v>845.15599999999995</v>
      </c>
      <c r="E463" s="503">
        <f t="shared" si="51"/>
        <v>0.72680783192688692</v>
      </c>
    </row>
    <row r="464" spans="2:5" x14ac:dyDescent="0.25">
      <c r="B464" s="374" t="s">
        <v>565</v>
      </c>
      <c r="C464" s="508">
        <v>125596.435</v>
      </c>
      <c r="D464" s="186">
        <v>129575.04700000001</v>
      </c>
      <c r="E464" s="503">
        <f t="shared" si="51"/>
        <v>-3.07050785789027E-2</v>
      </c>
    </row>
    <row r="465" spans="2:5" x14ac:dyDescent="0.25">
      <c r="B465" s="374" t="s">
        <v>566</v>
      </c>
      <c r="C465" s="508">
        <v>4474.4939999999997</v>
      </c>
      <c r="D465" s="186">
        <v>1979.3869999999999</v>
      </c>
      <c r="E465" s="503">
        <f t="shared" si="51"/>
        <v>1.2605453102399884</v>
      </c>
    </row>
    <row r="466" spans="2:5" x14ac:dyDescent="0.25">
      <c r="B466" s="374" t="s">
        <v>314</v>
      </c>
      <c r="C466" s="508">
        <v>48551.802000000003</v>
      </c>
      <c r="D466" s="186">
        <v>44784.442999999999</v>
      </c>
      <c r="E466" s="503">
        <f t="shared" si="51"/>
        <v>8.4122046577647547E-2</v>
      </c>
    </row>
    <row r="467" spans="2:5" x14ac:dyDescent="0.25">
      <c r="B467" s="373" t="s">
        <v>293</v>
      </c>
      <c r="C467" s="509">
        <f>SUM(C462:C466)</f>
        <v>277774.66700000002</v>
      </c>
      <c r="D467" s="185">
        <f>SUM(D462:D466)</f>
        <v>310644.22499999998</v>
      </c>
      <c r="E467" s="178">
        <f t="shared" si="51"/>
        <v>-0.10581094176143135</v>
      </c>
    </row>
    <row r="468" spans="2:5" x14ac:dyDescent="0.25">
      <c r="B468" s="373" t="s">
        <v>315</v>
      </c>
      <c r="C468" s="509">
        <f>C467+C459</f>
        <v>356012.73200000002</v>
      </c>
      <c r="D468" s="185">
        <f>D467+D459</f>
        <v>388550.38299999997</v>
      </c>
      <c r="E468" s="178">
        <f t="shared" si="51"/>
        <v>-8.3741137375226704E-2</v>
      </c>
    </row>
    <row r="469" spans="2:5" x14ac:dyDescent="0.25">
      <c r="B469" s="373"/>
      <c r="C469" s="509"/>
      <c r="D469" s="185"/>
      <c r="E469" s="178"/>
    </row>
    <row r="470" spans="2:5" x14ac:dyDescent="0.25">
      <c r="B470" s="373" t="s">
        <v>294</v>
      </c>
      <c r="C470" s="509"/>
      <c r="D470" s="185"/>
      <c r="E470" s="178"/>
    </row>
    <row r="471" spans="2:5" x14ac:dyDescent="0.25">
      <c r="B471" s="373" t="s">
        <v>295</v>
      </c>
      <c r="C471" s="509"/>
      <c r="D471" s="185"/>
      <c r="E471" s="178"/>
    </row>
    <row r="472" spans="2:5" x14ac:dyDescent="0.25">
      <c r="B472" s="374" t="s">
        <v>296</v>
      </c>
      <c r="C472" s="508">
        <v>6901.2579999999998</v>
      </c>
      <c r="D472" s="186">
        <v>6416.4520000000002</v>
      </c>
      <c r="E472" s="503">
        <f>C472/D472-1</f>
        <v>7.55567095335552E-2</v>
      </c>
    </row>
    <row r="473" spans="2:5" x14ac:dyDescent="0.25">
      <c r="B473" s="374" t="s">
        <v>323</v>
      </c>
      <c r="C473" s="508">
        <v>966.65700000000004</v>
      </c>
      <c r="D473" s="186">
        <v>343.92500000000001</v>
      </c>
      <c r="E473" s="503">
        <f>C473/D473-1</f>
        <v>1.8106622083303048</v>
      </c>
    </row>
    <row r="474" spans="2:5" x14ac:dyDescent="0.25">
      <c r="B474" s="374" t="s">
        <v>333</v>
      </c>
      <c r="C474" s="508">
        <v>3758.6930000000002</v>
      </c>
      <c r="D474" s="186">
        <v>3456.9589999999998</v>
      </c>
      <c r="E474" s="503">
        <f>C474/D474-1</f>
        <v>8.7283071624511654E-2</v>
      </c>
    </row>
    <row r="475" spans="2:5" x14ac:dyDescent="0.25">
      <c r="B475" s="373" t="s">
        <v>287</v>
      </c>
      <c r="C475" s="509">
        <f>SUM(C472:C474)</f>
        <v>11626.608</v>
      </c>
      <c r="D475" s="185">
        <f>SUM(D472:D474)</f>
        <v>10217.335999999999</v>
      </c>
      <c r="E475" s="178">
        <f>C475/D475-1</f>
        <v>0.13792949551624822</v>
      </c>
    </row>
    <row r="476" spans="2:5" x14ac:dyDescent="0.25">
      <c r="B476" s="373"/>
      <c r="C476" s="509"/>
      <c r="D476" s="185"/>
      <c r="E476" s="178"/>
    </row>
    <row r="477" spans="2:5" x14ac:dyDescent="0.25">
      <c r="B477" s="373" t="s">
        <v>298</v>
      </c>
      <c r="C477" s="508"/>
      <c r="D477" s="186"/>
      <c r="E477" s="178"/>
    </row>
    <row r="478" spans="2:5" x14ac:dyDescent="0.25">
      <c r="B478" s="374" t="s">
        <v>299</v>
      </c>
      <c r="C478" s="508">
        <v>3852.7950000000001</v>
      </c>
      <c r="D478" s="186">
        <v>3695.0360000000001</v>
      </c>
      <c r="E478" s="503">
        <f>C478/D478-1</f>
        <v>4.2694847898640198E-2</v>
      </c>
    </row>
    <row r="479" spans="2:5" x14ac:dyDescent="0.25">
      <c r="B479" s="374" t="s">
        <v>601</v>
      </c>
      <c r="C479" s="508">
        <v>0</v>
      </c>
      <c r="D479" s="186">
        <v>0</v>
      </c>
      <c r="E479" s="503">
        <v>1</v>
      </c>
    </row>
    <row r="480" spans="2:5" x14ac:dyDescent="0.25">
      <c r="B480" s="374" t="s">
        <v>356</v>
      </c>
      <c r="C480" s="508">
        <v>100008.736</v>
      </c>
      <c r="D480" s="186">
        <v>84671.514999999999</v>
      </c>
      <c r="E480" s="503">
        <f t="shared" ref="E480:E485" si="52">C480/D480-1</f>
        <v>0.18113790688639519</v>
      </c>
    </row>
    <row r="481" spans="1:5" x14ac:dyDescent="0.25">
      <c r="B481" s="374" t="s">
        <v>387</v>
      </c>
      <c r="C481" s="508">
        <v>185535.17499999999</v>
      </c>
      <c r="D481" s="186">
        <v>236527.56599999999</v>
      </c>
      <c r="E481" s="503">
        <f t="shared" si="52"/>
        <v>-0.21558751845440294</v>
      </c>
    </row>
    <row r="482" spans="1:5" x14ac:dyDescent="0.25">
      <c r="B482" s="374" t="s">
        <v>567</v>
      </c>
      <c r="C482" s="508">
        <v>5181.5879999999997</v>
      </c>
      <c r="D482" s="186">
        <v>5544.4390000000003</v>
      </c>
      <c r="E482" s="503">
        <f t="shared" si="52"/>
        <v>-6.5444132400049981E-2</v>
      </c>
    </row>
    <row r="483" spans="1:5" x14ac:dyDescent="0.25">
      <c r="B483" s="374" t="s">
        <v>323</v>
      </c>
      <c r="C483" s="508">
        <v>996.63300000000004</v>
      </c>
      <c r="D483" s="186">
        <v>354.59</v>
      </c>
      <c r="E483" s="503">
        <f t="shared" si="52"/>
        <v>1.8106630192616828</v>
      </c>
    </row>
    <row r="484" spans="1:5" x14ac:dyDescent="0.25">
      <c r="B484" s="373" t="s">
        <v>293</v>
      </c>
      <c r="C484" s="509">
        <f>SUM(C478:C483)</f>
        <v>295574.92699999997</v>
      </c>
      <c r="D484" s="185">
        <f>SUM(D478:D483)</f>
        <v>330793.14600000001</v>
      </c>
      <c r="E484" s="503">
        <f t="shared" si="52"/>
        <v>-0.10646598765985327</v>
      </c>
    </row>
    <row r="485" spans="1:5" x14ac:dyDescent="0.25">
      <c r="B485" s="373" t="s">
        <v>568</v>
      </c>
      <c r="C485" s="509">
        <f>C484+C475</f>
        <v>307201.53499999997</v>
      </c>
      <c r="D485" s="185">
        <f>D484+D475</f>
        <v>341010.48200000002</v>
      </c>
      <c r="E485" s="178">
        <f t="shared" si="52"/>
        <v>-9.9143424570743988E-2</v>
      </c>
    </row>
    <row r="486" spans="1:5" x14ac:dyDescent="0.25">
      <c r="B486" s="373"/>
      <c r="C486" s="509"/>
      <c r="D486" s="185"/>
      <c r="E486" s="178"/>
    </row>
    <row r="487" spans="1:5" x14ac:dyDescent="0.25">
      <c r="B487" s="373" t="s">
        <v>569</v>
      </c>
      <c r="C487" s="508"/>
      <c r="D487" s="186"/>
      <c r="E487" s="178"/>
    </row>
    <row r="488" spans="1:5" x14ac:dyDescent="0.25">
      <c r="B488" s="374" t="s">
        <v>304</v>
      </c>
      <c r="C488" s="508">
        <v>169.761</v>
      </c>
      <c r="D488" s="186">
        <v>169.761</v>
      </c>
      <c r="E488" s="503">
        <f>C488/D488-1</f>
        <v>0</v>
      </c>
    </row>
    <row r="489" spans="1:5" ht="15.75" thickBot="1" x14ac:dyDescent="0.3">
      <c r="B489" s="374" t="s">
        <v>306</v>
      </c>
      <c r="C489" s="508">
        <v>48541.436000000002</v>
      </c>
      <c r="D489" s="186">
        <v>47370.14</v>
      </c>
      <c r="E489" s="503">
        <f>C489/D489-1</f>
        <v>2.472646270414236E-2</v>
      </c>
    </row>
    <row r="490" spans="1:5" ht="15.75" thickBot="1" x14ac:dyDescent="0.3">
      <c r="B490" s="379" t="s">
        <v>570</v>
      </c>
      <c r="C490" s="506">
        <f>SUM(C488:C489)</f>
        <v>48711.197</v>
      </c>
      <c r="D490" s="349">
        <f>SUM(D488:D489)</f>
        <v>47539.900999999998</v>
      </c>
      <c r="E490" s="265">
        <f>C490/D490-1</f>
        <v>2.4638166579269871E-2</v>
      </c>
    </row>
    <row r="492" spans="1:5" x14ac:dyDescent="0.25">
      <c r="A492" s="16">
        <v>1</v>
      </c>
      <c r="B492" s="152" t="s">
        <v>583</v>
      </c>
    </row>
    <row r="493" spans="1:5" x14ac:dyDescent="0.25">
      <c r="A493" s="152"/>
      <c r="B493" s="152" t="s">
        <v>584</v>
      </c>
    </row>
    <row r="494" spans="1:5" x14ac:dyDescent="0.25">
      <c r="A494" s="16"/>
      <c r="B494" s="152" t="s">
        <v>602</v>
      </c>
    </row>
    <row r="495" spans="1:5" x14ac:dyDescent="0.25">
      <c r="A495" s="16"/>
    </row>
    <row r="496" spans="1:5" x14ac:dyDescent="0.25">
      <c r="A496" s="16">
        <v>2</v>
      </c>
      <c r="B496" s="152" t="s">
        <v>585</v>
      </c>
    </row>
    <row r="497" spans="1:2" x14ac:dyDescent="0.25">
      <c r="A497" s="16"/>
      <c r="B497" s="152" t="s">
        <v>586</v>
      </c>
    </row>
    <row r="499" spans="1:2" x14ac:dyDescent="0.25">
      <c r="A499" s="16">
        <v>3</v>
      </c>
      <c r="B499" s="152" t="s">
        <v>572</v>
      </c>
    </row>
    <row r="500" spans="1:2" x14ac:dyDescent="0.25">
      <c r="A500" s="16"/>
      <c r="B500" s="152" t="s">
        <v>573</v>
      </c>
    </row>
    <row r="501" spans="1:2" x14ac:dyDescent="0.25">
      <c r="A501" s="16"/>
    </row>
    <row r="502" spans="1:2" x14ac:dyDescent="0.25">
      <c r="A502" s="16">
        <v>4</v>
      </c>
      <c r="B502" s="152" t="s">
        <v>574</v>
      </c>
    </row>
    <row r="503" spans="1:2" x14ac:dyDescent="0.25">
      <c r="A503" s="7" t="s">
        <v>575</v>
      </c>
      <c r="B503" s="152" t="s">
        <v>576</v>
      </c>
    </row>
    <row r="504" spans="1:2" x14ac:dyDescent="0.25">
      <c r="B504" s="152" t="s">
        <v>577</v>
      </c>
    </row>
    <row r="505" spans="1:2" x14ac:dyDescent="0.25">
      <c r="A505" s="7" t="s">
        <v>578</v>
      </c>
      <c r="B505" s="152" t="s">
        <v>579</v>
      </c>
    </row>
    <row r="506" spans="1:2" x14ac:dyDescent="0.25">
      <c r="B506" s="152" t="s">
        <v>580</v>
      </c>
    </row>
    <row r="507" spans="1:2" x14ac:dyDescent="0.25">
      <c r="A507" s="16"/>
    </row>
    <row r="508" spans="1:2" x14ac:dyDescent="0.25">
      <c r="A508" s="16">
        <v>5</v>
      </c>
      <c r="B508" s="152" t="s">
        <v>587</v>
      </c>
    </row>
    <row r="509" spans="1:2" x14ac:dyDescent="0.25">
      <c r="A509" s="152"/>
      <c r="B509" s="152" t="s">
        <v>588</v>
      </c>
    </row>
    <row r="511" spans="1:2" x14ac:dyDescent="0.25">
      <c r="A511" s="7">
        <v>6</v>
      </c>
      <c r="B511" s="152" t="s">
        <v>581</v>
      </c>
    </row>
    <row r="512" spans="1:2" x14ac:dyDescent="0.25">
      <c r="B512" s="152" t="s">
        <v>582</v>
      </c>
    </row>
    <row r="513" spans="2:2" x14ac:dyDescent="0.25">
      <c r="B513" s="510">
        <v>2026</v>
      </c>
    </row>
  </sheetData>
  <mergeCells count="37">
    <mergeCell ref="B400:E400"/>
    <mergeCell ref="B442:E442"/>
    <mergeCell ref="B443:E443"/>
    <mergeCell ref="B334:E334"/>
    <mergeCell ref="B335:E335"/>
    <mergeCell ref="G381:J381"/>
    <mergeCell ref="G382:J382"/>
    <mergeCell ref="B399:E399"/>
    <mergeCell ref="G269:J269"/>
    <mergeCell ref="B284:E284"/>
    <mergeCell ref="B285:E285"/>
    <mergeCell ref="G315:J315"/>
    <mergeCell ref="G316:J316"/>
    <mergeCell ref="G216:J216"/>
    <mergeCell ref="G217:J217"/>
    <mergeCell ref="B235:E235"/>
    <mergeCell ref="B236:E236"/>
    <mergeCell ref="G268:J268"/>
    <mergeCell ref="B135:E135"/>
    <mergeCell ref="G168:J168"/>
    <mergeCell ref="G169:J169"/>
    <mergeCell ref="B183:E183"/>
    <mergeCell ref="B184:E184"/>
    <mergeCell ref="B97:E97"/>
    <mergeCell ref="B98:E98"/>
    <mergeCell ref="G116:J116"/>
    <mergeCell ref="G117:J117"/>
    <mergeCell ref="B134:E134"/>
    <mergeCell ref="B49:E49"/>
    <mergeCell ref="G49:J49"/>
    <mergeCell ref="B50:E50"/>
    <mergeCell ref="G50:J50"/>
    <mergeCell ref="B2:J2"/>
    <mergeCell ref="B4:E4"/>
    <mergeCell ref="B5:E5"/>
    <mergeCell ref="G4:J4"/>
    <mergeCell ref="G5:J5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April 30</vt:lpstr>
      <vt:lpstr>Top trades for April 30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Sylvia Ogwuru</cp:lastModifiedBy>
  <cp:revision/>
  <cp:lastPrinted>2024-01-12T14:48:55Z</cp:lastPrinted>
  <dcterms:created xsi:type="dcterms:W3CDTF">2012-06-22T13:50:04Z</dcterms:created>
  <dcterms:modified xsi:type="dcterms:W3CDTF">2026-04-30T16:48:54Z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