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289" documentId="13_ncr:1_{21EB7826-90D0-4627-91E1-C45921C157A6}" xr6:coauthVersionLast="47" xr6:coauthVersionMax="47" xr10:uidLastSave="{A77962E3-CA91-47F6-9F39-DA3BABE45680}"/>
  <bookViews>
    <workbookView xWindow="-120" yWindow="-120" windowWidth="20730" windowHeight="11040" xr2:uid="{00000000-000D-0000-FFFF-FFFF00000000}"/>
  </bookViews>
  <sheets>
    <sheet name="Market Indexes" sheetId="7" r:id="rId1"/>
    <sheet name="Details for March 28" sheetId="6" r:id="rId2"/>
    <sheet name="Top trades for March 28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March 28'!#REF!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J80" i="11"/>
  <c r="J163" i="6"/>
  <c r="J15" i="6"/>
  <c r="D136" i="11"/>
  <c r="C136" i="11"/>
  <c r="E135" i="11"/>
  <c r="E134" i="11"/>
  <c r="E133" i="11"/>
  <c r="E132" i="11"/>
  <c r="E131" i="11"/>
  <c r="D128" i="11"/>
  <c r="C128" i="11"/>
  <c r="E127" i="11"/>
  <c r="E126" i="11"/>
  <c r="E125" i="11"/>
  <c r="E124" i="11"/>
  <c r="E123" i="11"/>
  <c r="E122" i="11"/>
  <c r="E121" i="11"/>
  <c r="D118" i="11"/>
  <c r="C118" i="11"/>
  <c r="E118" i="11" s="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D103" i="11"/>
  <c r="C103" i="11"/>
  <c r="E101" i="11"/>
  <c r="D100" i="11"/>
  <c r="C100" i="11"/>
  <c r="I92" i="11"/>
  <c r="H92" i="11"/>
  <c r="J92" i="11" s="1"/>
  <c r="J91" i="11"/>
  <c r="J90" i="11"/>
  <c r="J89" i="11"/>
  <c r="J88" i="11"/>
  <c r="J87" i="11"/>
  <c r="I84" i="11"/>
  <c r="H84" i="11"/>
  <c r="J84" i="11" s="1"/>
  <c r="J83" i="11"/>
  <c r="J79" i="11"/>
  <c r="J78" i="11"/>
  <c r="J77" i="11"/>
  <c r="J76" i="11"/>
  <c r="I73" i="11"/>
  <c r="H73" i="11"/>
  <c r="J72" i="11"/>
  <c r="J71" i="11"/>
  <c r="J70" i="11"/>
  <c r="J69" i="11"/>
  <c r="J68" i="11"/>
  <c r="J67" i="11"/>
  <c r="J66" i="11"/>
  <c r="J65" i="11"/>
  <c r="J64" i="11"/>
  <c r="J63" i="11"/>
  <c r="I60" i="11"/>
  <c r="H60" i="11"/>
  <c r="J58" i="11"/>
  <c r="I57" i="11"/>
  <c r="H57" i="11"/>
  <c r="D93" i="11"/>
  <c r="C93" i="11"/>
  <c r="E92" i="11"/>
  <c r="E91" i="11"/>
  <c r="E90" i="11"/>
  <c r="E89" i="11"/>
  <c r="E88" i="11"/>
  <c r="D85" i="11"/>
  <c r="C85" i="11"/>
  <c r="E84" i="11"/>
  <c r="E83" i="11"/>
  <c r="E82" i="11"/>
  <c r="E81" i="11"/>
  <c r="E80" i="11"/>
  <c r="E79" i="11"/>
  <c r="E78" i="11"/>
  <c r="D75" i="11"/>
  <c r="C75" i="11"/>
  <c r="E75" i="11" s="1"/>
  <c r="E74" i="11"/>
  <c r="E73" i="11"/>
  <c r="E72" i="11"/>
  <c r="E71" i="11"/>
  <c r="E70" i="11"/>
  <c r="E69" i="11"/>
  <c r="E68" i="11"/>
  <c r="E67" i="11"/>
  <c r="E66" i="11"/>
  <c r="E65" i="11"/>
  <c r="E64" i="11"/>
  <c r="E63" i="11"/>
  <c r="D60" i="11"/>
  <c r="C60" i="11"/>
  <c r="E58" i="11"/>
  <c r="E57" i="11"/>
  <c r="I12" i="11"/>
  <c r="H12" i="11"/>
  <c r="J9" i="11"/>
  <c r="J48" i="11"/>
  <c r="I47" i="11"/>
  <c r="I49" i="11" s="1"/>
  <c r="H47" i="11"/>
  <c r="H49" i="11" s="1"/>
  <c r="J46" i="11"/>
  <c r="J45" i="11"/>
  <c r="J44" i="11"/>
  <c r="J43" i="11"/>
  <c r="I40" i="11"/>
  <c r="H40" i="11"/>
  <c r="J39" i="11"/>
  <c r="J38" i="11"/>
  <c r="J37" i="11"/>
  <c r="J36" i="11"/>
  <c r="J34" i="11"/>
  <c r="J33" i="11"/>
  <c r="J32" i="11"/>
  <c r="H29" i="11"/>
  <c r="J28" i="11"/>
  <c r="J27" i="11"/>
  <c r="J26" i="11"/>
  <c r="J25" i="11"/>
  <c r="J24" i="11"/>
  <c r="J23" i="11"/>
  <c r="J22" i="11"/>
  <c r="J21" i="11"/>
  <c r="J20" i="11"/>
  <c r="J19" i="11"/>
  <c r="I18" i="11"/>
  <c r="I29" i="11" s="1"/>
  <c r="J29" i="11" s="1"/>
  <c r="H18" i="11"/>
  <c r="J17" i="11"/>
  <c r="J16" i="11"/>
  <c r="J15" i="11"/>
  <c r="J10" i="11"/>
  <c r="E49" i="11"/>
  <c r="E48" i="11"/>
  <c r="D47" i="11"/>
  <c r="D50" i="11" s="1"/>
  <c r="C47" i="11"/>
  <c r="C50" i="11" s="1"/>
  <c r="E46" i="11"/>
  <c r="E45" i="11"/>
  <c r="D42" i="11"/>
  <c r="C42" i="11"/>
  <c r="E41" i="11"/>
  <c r="E40" i="11"/>
  <c r="E39" i="11"/>
  <c r="E38" i="11"/>
  <c r="E37" i="11"/>
  <c r="E36" i="11"/>
  <c r="E35" i="11"/>
  <c r="E34" i="11"/>
  <c r="E33" i="11"/>
  <c r="D30" i="11"/>
  <c r="C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D12" i="11"/>
  <c r="E12" i="11" s="1"/>
  <c r="C12" i="11"/>
  <c r="E10" i="11"/>
  <c r="E9" i="11"/>
  <c r="E60" i="11" l="1"/>
  <c r="E136" i="11"/>
  <c r="E128" i="11"/>
  <c r="E103" i="11"/>
  <c r="E100" i="11"/>
  <c r="J57" i="11"/>
  <c r="J49" i="11"/>
  <c r="E50" i="11"/>
  <c r="J18" i="11"/>
  <c r="J60" i="11"/>
  <c r="J47" i="11"/>
  <c r="E93" i="11"/>
  <c r="E30" i="11"/>
  <c r="E42" i="11"/>
  <c r="J40" i="11"/>
  <c r="E85" i="11"/>
  <c r="J73" i="11"/>
  <c r="J12" i="11"/>
  <c r="E47" i="11"/>
  <c r="M20" i="6" l="1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  <author>Samuel Odunjo</author>
  </authors>
  <commentList>
    <comment ref="E15" authorId="0" shapeId="0" xr:uid="{183B876B-B30F-4B7E-95CA-A5B124E9A2EE}">
      <text>
        <r>
          <rPr>
            <sz val="9"/>
            <color indexed="81"/>
            <rFont val="Tahoma"/>
            <family val="2"/>
          </rPr>
          <t>Marked down for a final dividend of N0.60K</t>
        </r>
      </text>
    </comment>
    <comment ref="J15" authorId="0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46" authorId="1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E95" authorId="0" shapeId="0" xr:uid="{DDA2D2BF-4A97-4036-AE8D-6DDD38103E21}">
      <text>
        <r>
          <rPr>
            <sz val="9"/>
            <color indexed="81"/>
            <rFont val="Tahoma"/>
            <family val="2"/>
          </rPr>
          <t>Marked down for final dividend of N2.00
.</t>
        </r>
      </text>
    </comment>
    <comment ref="E148" authorId="0" shapeId="0" xr:uid="{729C3B1A-4600-47D3-A696-30B49A2A738A}">
      <text>
        <r>
          <rPr>
            <sz val="9"/>
            <color indexed="81"/>
            <rFont val="Tahoma"/>
            <family val="2"/>
          </rPr>
          <t xml:space="preserve">Marked down for final dividend of N8.50.
</t>
        </r>
      </text>
    </comment>
    <comment ref="J149" authorId="1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63" authorId="0" shapeId="0" xr:uid="{2FC14252-9426-4695-BE22-B623307A8FBD}">
      <text>
        <r>
          <rPr>
            <sz val="9"/>
            <color indexed="81"/>
            <rFont val="Tahoma"/>
            <family val="2"/>
          </rPr>
          <t>Year open: N127.35
Marked down for a final dividend of NN0.64K</t>
        </r>
      </text>
    </comment>
  </commentList>
</comments>
</file>

<file path=xl/sharedStrings.xml><?xml version="1.0" encoding="utf-8"?>
<sst xmlns="http://schemas.openxmlformats.org/spreadsheetml/2006/main" count="819" uniqueCount="421">
  <si>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</si>
  <si>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</si>
  <si>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</si>
  <si>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</si>
  <si>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</si>
  <si>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</si>
  <si>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</si>
  <si>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</si>
  <si>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</si>
  <si>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</si>
  <si>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</si>
  <si>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</si>
  <si>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</si>
  <si>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</si>
  <si>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</si>
  <si>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</si>
  <si>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</si>
  <si>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</si>
  <si>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</si>
  <si>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</si>
  <si>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</si>
  <si>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</si>
  <si>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</si>
  <si>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</si>
  <si>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</si>
  <si>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</si>
  <si>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</si>
  <si>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</si>
  <si>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</si>
  <si>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</si>
  <si>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</si>
  <si>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</si>
  <si>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</si>
  <si>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</si>
  <si>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</si>
  <si>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</si>
  <si>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</si>
  <si>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</si>
  <si>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</si>
  <si>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</si>
  <si>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</si>
  <si>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</si>
  <si>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</si>
  <si>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</si>
  <si>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</si>
  <si>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</si>
  <si>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</si>
  <si>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</si>
  <si>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</si>
  <si>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</si>
  <si>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</si>
  <si>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</si>
  <si>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</si>
  <si>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</si>
  <si>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</si>
  <si>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</si>
  <si>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</si>
  <si>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</si>
  <si>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</si>
  <si>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</si>
  <si>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</si>
  <si>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</si>
  <si>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</si>
  <si>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</si>
  <si>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</si>
  <si>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</si>
  <si>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</si>
  <si>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</si>
  <si>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</si>
  <si>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</si>
  <si>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</si>
  <si>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</si>
  <si>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</si>
  <si>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</si>
  <si>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</si>
  <si>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</si>
  <si>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</si>
  <si>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</si>
  <si>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</si>
  <si>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</si>
  <si>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</si>
  <si>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</si>
  <si>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</si>
  <si>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</si>
  <si>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</si>
  <si>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</si>
  <si>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</si>
  <si>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</si>
  <si>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</si>
  <si>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</si>
  <si>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</si>
  <si>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</si>
  <si>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</si>
  <si>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</si>
  <si>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</si>
  <si>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</si>
  <si>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</si>
  <si>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</si>
  <si>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</si>
  <si>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</si>
  <si>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</si>
  <si>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</si>
  <si>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</si>
  <si>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</si>
  <si>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</si>
  <si>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</si>
  <si>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</si>
  <si>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</si>
  <si>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</si>
  <si>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</si>
  <si>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</si>
  <si>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</si>
  <si>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</si>
  <si>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</si>
  <si>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</si>
  <si>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</si>
  <si>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</si>
  <si>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</si>
  <si>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</si>
  <si>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</si>
  <si>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</si>
  <si>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</si>
  <si>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</si>
  <si>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</si>
  <si>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</si>
  <si>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</si>
  <si>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</si>
  <si>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</si>
  <si>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</si>
  <si>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</si>
  <si>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</si>
  <si>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</si>
  <si>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</si>
  <si>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</si>
  <si>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</si>
  <si>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</si>
  <si>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</si>
  <si>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</si>
  <si>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</si>
  <si>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</si>
  <si>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</si>
  <si>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</si>
  <si>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</si>
  <si>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</si>
  <si>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</si>
  <si>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</si>
  <si>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</si>
  <si>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</si>
  <si>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</si>
  <si>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</si>
  <si>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</si>
  <si>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</si>
  <si>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</si>
  <si>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</si>
  <si>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</si>
  <si>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</si>
  <si>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</si>
  <si>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</si>
  <si>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</si>
  <si>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</si>
  <si>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</si>
  <si>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</si>
  <si>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</si>
  <si>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</si>
  <si>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</si>
  <si>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</si>
  <si>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</si>
  <si>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</si>
  <si>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</si>
  <si>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</si>
  <si>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</si>
  <si>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</si>
  <si>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</si>
  <si>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</si>
  <si>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</si>
  <si>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</si>
  <si>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</si>
  <si>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</si>
  <si>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</si>
  <si>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</si>
  <si>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</si>
  <si>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</si>
  <si>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</si>
  <si>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</si>
  <si>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</si>
  <si>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</si>
  <si>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</si>
  <si>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</si>
  <si>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</si>
  <si>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</si>
  <si>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</si>
  <si>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</si>
  <si>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</si>
  <si>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</si>
  <si>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</si>
  <si>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</si>
  <si>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</si>
  <si>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</si>
  <si>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</si>
  <si>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</si>
  <si>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</si>
  <si>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</si>
  <si>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</si>
  <si>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</si>
  <si>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</si>
  <si>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</si>
  <si>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</si>
  <si>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</si>
  <si>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</si>
  <si>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</si>
  <si>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</si>
  <si>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</si>
  <si>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</si>
  <si>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</si>
  <si>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</si>
  <si>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</si>
  <si>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</si>
  <si>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</si>
  <si>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</si>
  <si>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</si>
  <si>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</si>
  <si>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</si>
  <si>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</si>
  <si>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</si>
  <si>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</si>
  <si>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</si>
  <si>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</si>
  <si>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</si>
  <si>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</si>
  <si>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</si>
  <si>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</si>
  <si>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</si>
  <si>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</si>
  <si>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</si>
  <si>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</si>
  <si>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</si>
  <si>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</si>
  <si>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</si>
  <si>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</si>
  <si>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</si>
  <si>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</si>
  <si>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</si>
  <si>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</si>
  <si>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</si>
  <si>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</si>
  <si>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</si>
  <si>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</si>
  <si>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</si>
  <si>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</si>
  <si>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</si>
  <si>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</si>
  <si>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</si>
  <si>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</si>
  <si>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</si>
  <si>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</si>
  <si>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</si>
  <si>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</si>
  <si>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</si>
  <si>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</si>
  <si>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</si>
  <si>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May 21,2025</t>
  </si>
  <si>
    <t>August 28,2025</t>
  </si>
  <si>
    <t>i</t>
  </si>
  <si>
    <t>ii</t>
  </si>
  <si>
    <t>To Be Communicated</t>
  </si>
  <si>
    <t>FIRST HOLD CO</t>
  </si>
  <si>
    <t>US$0.033</t>
  </si>
  <si>
    <t>US$0.036</t>
  </si>
  <si>
    <t>MEYER</t>
  </si>
  <si>
    <t>1 for 1</t>
  </si>
  <si>
    <t xml:space="preserve">MUTUAL BENEFITS </t>
  </si>
  <si>
    <t>GEREGU POWER</t>
  </si>
  <si>
    <t>UNITED CAPITAL</t>
  </si>
  <si>
    <t>Market Snapshot - 28/03/2025</t>
  </si>
  <si>
    <t>28/03/2025</t>
  </si>
  <si>
    <t>27/03/2025</t>
  </si>
  <si>
    <t xml:space="preserve">ABBEY MORTGAGE </t>
  </si>
  <si>
    <t xml:space="preserve">AFRICA PRUDENTIAL </t>
  </si>
  <si>
    <t xml:space="preserve">UPDC </t>
  </si>
  <si>
    <t xml:space="preserve">INTERNATIONAL ENERGY INSURANCE </t>
  </si>
  <si>
    <t xml:space="preserve">N NIG. FLOUR MILLS </t>
  </si>
  <si>
    <t xml:space="preserve">CADBURY </t>
  </si>
  <si>
    <t xml:space="preserve">ROYAL EXCHANGE </t>
  </si>
  <si>
    <t xml:space="preserve">R.T BRISCOE </t>
  </si>
  <si>
    <t>ZENITH BANK PLC</t>
  </si>
  <si>
    <t>AUDITED REPORT FOR THE YEAR ENDED DECEMBER 31, 2024</t>
  </si>
  <si>
    <t>FY 2024</t>
  </si>
  <si>
    <t>FY 2023</t>
  </si>
  <si>
    <t>N'm</t>
  </si>
  <si>
    <t>Gross earnings</t>
  </si>
  <si>
    <t xml:space="preserve">Profit before tax </t>
  </si>
  <si>
    <t>Income tax</t>
  </si>
  <si>
    <t xml:space="preserve">Profit after tax </t>
  </si>
  <si>
    <t>Balance Sheet Information:</t>
  </si>
  <si>
    <t>Assets</t>
  </si>
  <si>
    <t>Cash &amp; cash equivalents</t>
  </si>
  <si>
    <t xml:space="preserve">Treasury bills </t>
  </si>
  <si>
    <t xml:space="preserve">Assets pledged as collateral </t>
  </si>
  <si>
    <t>Due from other banks</t>
  </si>
  <si>
    <t>Derivative assets</t>
  </si>
  <si>
    <t xml:space="preserve">Loans and advances </t>
  </si>
  <si>
    <t xml:space="preserve">Investment securities </t>
  </si>
  <si>
    <t>Other assets</t>
  </si>
  <si>
    <t xml:space="preserve">Property &amp; equipment   </t>
  </si>
  <si>
    <t>Intangible assets</t>
  </si>
  <si>
    <t xml:space="preserve">Total Assets  </t>
  </si>
  <si>
    <t>Liabilities</t>
  </si>
  <si>
    <t>Customers' deposits</t>
  </si>
  <si>
    <t>Derivative liabilities</t>
  </si>
  <si>
    <t xml:space="preserve">Current income tax payable </t>
  </si>
  <si>
    <t>Deferred tax liabilities</t>
  </si>
  <si>
    <t>Other liabilities</t>
  </si>
  <si>
    <t>On-lending facilities</t>
  </si>
  <si>
    <t xml:space="preserve">Borrowings  </t>
  </si>
  <si>
    <t>Total Liabilities</t>
  </si>
  <si>
    <t>Equity</t>
  </si>
  <si>
    <t>Share capital</t>
  </si>
  <si>
    <t>Share premium</t>
  </si>
  <si>
    <t>Retained earnings</t>
  </si>
  <si>
    <t xml:space="preserve">Other reserves </t>
  </si>
  <si>
    <t>NCI</t>
  </si>
  <si>
    <t>Net Assets</t>
  </si>
  <si>
    <t>ECOBANK TRANSNATIONAL INCORPORATED</t>
  </si>
  <si>
    <t>AUDITED REPORT FOR YEAR ENDED DECEMBER 31, 2024</t>
  </si>
  <si>
    <t>Profit before tax</t>
  </si>
  <si>
    <t>Profit after tax</t>
  </si>
  <si>
    <t>Cash and balances with central banks</t>
  </si>
  <si>
    <t>Trading financial assets</t>
  </si>
  <si>
    <t>Derivative financial instruments</t>
  </si>
  <si>
    <t>Loans and advances to banks</t>
  </si>
  <si>
    <t>Loans and advances to customers</t>
  </si>
  <si>
    <t>Treasury bills and other eligible bills</t>
  </si>
  <si>
    <t>Investment securities</t>
  </si>
  <si>
    <t>Pledged assets</t>
  </si>
  <si>
    <t>Investment in associates</t>
  </si>
  <si>
    <t>Property, plant and equipment</t>
  </si>
  <si>
    <t>Investment properties</t>
  </si>
  <si>
    <t>Deferred income tax assets</t>
  </si>
  <si>
    <t>Assets held for sale and discontinued operations</t>
  </si>
  <si>
    <t>Total Assets</t>
  </si>
  <si>
    <t xml:space="preserve">Liabilities </t>
  </si>
  <si>
    <t>Deposits from banks</t>
  </si>
  <si>
    <t>Deposits from customers</t>
  </si>
  <si>
    <t>Borrowed funds</t>
  </si>
  <si>
    <t>Provisions</t>
  </si>
  <si>
    <t>Current tax liabilities</t>
  </si>
  <si>
    <t>Deferred income tax liabilities</t>
  </si>
  <si>
    <t>Retirement benefit obligations</t>
  </si>
  <si>
    <t>Retained earnings and reserves</t>
  </si>
  <si>
    <t>Other equity instruments</t>
  </si>
  <si>
    <t>Non-controlling interests</t>
  </si>
  <si>
    <t>Cash and cash balances</t>
  </si>
  <si>
    <t>Financial assets at FVTPL</t>
  </si>
  <si>
    <t>Derivative financial assets</t>
  </si>
  <si>
    <t>Investment securities:</t>
  </si>
  <si>
    <t>fair value through P or L</t>
  </si>
  <si>
    <t>fair value through OCI</t>
  </si>
  <si>
    <t xml:space="preserve">Assets pledged as collateral  </t>
  </si>
  <si>
    <t>Restricted deposits and other assets</t>
  </si>
  <si>
    <t>Property and equipment</t>
  </si>
  <si>
    <t xml:space="preserve">Intangible Assets </t>
  </si>
  <si>
    <t>Deferred tax assets</t>
  </si>
  <si>
    <t>Total assets</t>
  </si>
  <si>
    <t xml:space="preserve">Financial liabilities </t>
  </si>
  <si>
    <t>Derivative financial liabilities</t>
  </si>
  <si>
    <t>Current income tax liabilities</t>
  </si>
  <si>
    <t>Other borrowed funds</t>
  </si>
  <si>
    <t>Total liabilities</t>
  </si>
  <si>
    <t>Treasury shares</t>
  </si>
  <si>
    <t>Other components of equity</t>
  </si>
  <si>
    <t>ABBEY MORTGAGE BANK PLC</t>
  </si>
  <si>
    <t>Loss for the year</t>
  </si>
  <si>
    <t>Asset</t>
  </si>
  <si>
    <t>Cash on hand</t>
  </si>
  <si>
    <t>Cash balances with CBN</t>
  </si>
  <si>
    <t>Due from banks</t>
  </si>
  <si>
    <t>Loans and advances</t>
  </si>
  <si>
    <t>Financial investments - Equity instrument at FVTPL</t>
  </si>
  <si>
    <t>Due to banks and other financial institutions</t>
  </si>
  <si>
    <t>Current income tax payable</t>
  </si>
  <si>
    <t>Borrowings</t>
  </si>
  <si>
    <t>Deposit for shares</t>
  </si>
  <si>
    <t>Due to National Housing Fund</t>
  </si>
  <si>
    <t xml:space="preserve">Equity </t>
  </si>
  <si>
    <t xml:space="preserve">Accumulated losses </t>
  </si>
  <si>
    <t xml:space="preserve">Statutory reserve </t>
  </si>
  <si>
    <t>Regulatory risk reserve</t>
  </si>
  <si>
    <t>UBA PLC</t>
  </si>
  <si>
    <t>Cash and bank balances</t>
  </si>
  <si>
    <t>Financial assets held for trading</t>
  </si>
  <si>
    <t>Assets under management</t>
  </si>
  <si>
    <t xml:space="preserve">Investment securities - fair value through other comprehensive income  </t>
  </si>
  <si>
    <t>Investment securities - at amortized cost</t>
  </si>
  <si>
    <t xml:space="preserve">Total Liabilities  </t>
  </si>
  <si>
    <t>Other reserves</t>
  </si>
  <si>
    <t xml:space="preserve">Net Assets  </t>
  </si>
  <si>
    <r>
      <rPr>
        <b/>
        <sz val="11"/>
        <rFont val="Seaford"/>
      </rPr>
      <t>UBA Plc</t>
    </r>
    <r>
      <rPr>
        <sz val="11"/>
        <rFont val="Seaford"/>
      </rPr>
      <t>: Proposed Final Dividend: N3.00k; Proposed Bonus: Nil; Qualification Date:</t>
    </r>
  </si>
  <si>
    <t>April 11  2025; Closure Date: April 14  2025; Payment Date: April 25, 2025.</t>
  </si>
  <si>
    <r>
      <rPr>
        <b/>
        <sz val="11"/>
        <rFont val="Seaford"/>
      </rPr>
      <t>Presco Plc</t>
    </r>
    <r>
      <rPr>
        <sz val="11"/>
        <rFont val="Seaford"/>
      </rPr>
      <t>: The Company notified the Exchange of the following:</t>
    </r>
  </si>
  <si>
    <r>
      <t xml:space="preserve">Unilever Nigeria Plc. : </t>
    </r>
    <r>
      <rPr>
        <sz val="11"/>
        <rFont val="Seaford"/>
      </rPr>
      <t xml:space="preserve">The Company notified the Exchange of appointment of Mrs. </t>
    </r>
  </si>
  <si>
    <t>tive from March 24, 2025.</t>
  </si>
  <si>
    <r>
      <rPr>
        <b/>
        <sz val="11"/>
        <rFont val="Seaford"/>
      </rPr>
      <t>Zenith Bank Plc:</t>
    </r>
    <r>
      <rPr>
        <sz val="11"/>
        <rFont val="Seaford"/>
      </rPr>
      <t xml:space="preserve"> Proposed Final Dividend: N4.00k; Proposed Bonus: Nil; Qualifica-</t>
    </r>
  </si>
  <si>
    <t>tion Date: April 15, 2025; Closure Date:  April 16, 2025; Payment Date: April 29,</t>
  </si>
  <si>
    <r>
      <rPr>
        <b/>
        <sz val="11"/>
        <rFont val="Seaford"/>
      </rPr>
      <t>SFS Capital Nigeria Ltd:</t>
    </r>
    <r>
      <rPr>
        <sz val="11"/>
        <rFont val="Seaford"/>
      </rPr>
      <t xml:space="preserve"> Proposed Final Distribution: N21.50k; Proposed Bonus: Nil; </t>
    </r>
  </si>
  <si>
    <t>Qualification Date: April 25, 2025; Closure  Date: April 28, 2025; Payment Date: May</t>
  </si>
  <si>
    <t>19, 2025.</t>
  </si>
  <si>
    <r>
      <t xml:space="preserve">Living Trust Bank Plc.: </t>
    </r>
    <r>
      <rPr>
        <sz val="11"/>
        <rFont val="Seaford"/>
      </rPr>
      <t xml:space="preserve">The Company notified the Exchange of appointment of Dr. </t>
    </r>
  </si>
  <si>
    <t>Kamaldeen Adekilekun as the Chairman of the Board of Directors.</t>
  </si>
  <si>
    <t>Resignation of Mrs. Titi Osuntoko from the board of the company effective Novem-</t>
  </si>
  <si>
    <t>ber 13, 2024.</t>
  </si>
  <si>
    <t xml:space="preserve">Appointment of Mrs. Iquo Ukoh and Ms. Osayi Alile as independent Non-Executive </t>
  </si>
  <si>
    <t>Directors to fill casual Board vacancies until the next annual General Meeting.</t>
  </si>
  <si>
    <r>
      <rPr>
        <b/>
        <sz val="11"/>
        <rFont val="Seaford"/>
      </rPr>
      <t>The Initiates Plc:</t>
    </r>
    <r>
      <rPr>
        <sz val="11"/>
        <rFont val="Seaford"/>
      </rPr>
      <t xml:space="preserve"> Proposed Final Dividend: N0.10k; Proposed Bonus: Nil; Qualifica-</t>
    </r>
  </si>
  <si>
    <t>tion Date: April 4, 2025; Closure Date:  April 7, 2025; Payment Date: April 28, 2025</t>
  </si>
  <si>
    <t>GT HOLDCO PLC</t>
  </si>
  <si>
    <t>Adenike Ogunlesi as the Independent Non-Executive Director of the Board, effec-</t>
  </si>
  <si>
    <t>held at amortized cost</t>
  </si>
  <si>
    <t xml:space="preserve">Financial investments - at a mortised cost </t>
  </si>
  <si>
    <t>Deferred tax asset</t>
  </si>
  <si>
    <t>Current tax receivables</t>
  </si>
  <si>
    <t>Non-current 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</si>
</sst>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55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43" fontId="104" fillId="24" borderId="0" xfId="30763" applyFont="1" applyFill="1"/>
    <xf numFmtId="4" fontId="104" fillId="24" borderId="0" xfId="0" applyNumberFormat="1" applyFont="1" applyFill="1"/>
    <xf numFmtId="43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NumberFormat="1" applyFont="1" applyFill="1"/>
    <xf numFmtId="43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65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5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165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5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0" fontId="105" fillId="59" borderId="28" xfId="1611" applyFont="1" applyFill="1" applyBorder="1"/>
    <xf numFmtId="0" fontId="105" fillId="59" borderId="29" xfId="1611" applyFont="1" applyFill="1" applyBorder="1" applyAlignment="1">
      <alignment horizontal="center"/>
    </xf>
    <xf numFmtId="0" fontId="105" fillId="59" borderId="32" xfId="1611" applyFont="1" applyFill="1" applyBorder="1" applyAlignment="1">
      <alignment horizontal="center"/>
    </xf>
    <xf numFmtId="0" fontId="105" fillId="59" borderId="30" xfId="1611" applyFont="1" applyFill="1" applyBorder="1"/>
    <xf numFmtId="0" fontId="105" fillId="59" borderId="31" xfId="1611" applyFont="1" applyFill="1" applyBorder="1" applyAlignment="1">
      <alignment horizontal="center"/>
    </xf>
    <xf numFmtId="0" fontId="105" fillId="59" borderId="33" xfId="1611" applyFont="1" applyFill="1" applyBorder="1" applyAlignment="1">
      <alignment horizontal="center"/>
    </xf>
    <xf numFmtId="0" fontId="105" fillId="62" borderId="29" xfId="550" applyFont="1" applyFill="1" applyBorder="1"/>
    <xf numFmtId="2" fontId="105" fillId="62" borderId="29" xfId="550" applyNumberFormat="1" applyFont="1" applyFill="1" applyBorder="1" applyAlignment="1">
      <alignment horizontal="right"/>
    </xf>
    <xf numFmtId="2" fontId="105" fillId="62" borderId="32" xfId="550" applyNumberFormat="1" applyFont="1" applyFill="1" applyBorder="1" applyAlignment="1">
      <alignment horizontal="right"/>
    </xf>
    <xf numFmtId="9" fontId="105" fillId="62" borderId="29" xfId="544" applyFont="1" applyFill="1" applyBorder="1" applyAlignment="1">
      <alignment horizontal="center"/>
    </xf>
    <xf numFmtId="0" fontId="105" fillId="62" borderId="34" xfId="550" applyFont="1" applyFill="1" applyBorder="1"/>
    <xf numFmtId="38" fontId="105" fillId="62" borderId="34" xfId="34681" applyNumberFormat="1" applyFont="1" applyFill="1" applyBorder="1" applyAlignment="1">
      <alignment horizontal="center"/>
    </xf>
    <xf numFmtId="9" fontId="105" fillId="57" borderId="34" xfId="544" applyFont="1" applyFill="1" applyBorder="1" applyAlignment="1">
      <alignment horizontal="center"/>
    </xf>
    <xf numFmtId="0" fontId="104" fillId="62" borderId="34" xfId="550" applyFont="1" applyFill="1" applyBorder="1"/>
    <xf numFmtId="38" fontId="104" fillId="62" borderId="34" xfId="34681" applyNumberFormat="1" applyFont="1" applyFill="1" applyBorder="1" applyAlignment="1">
      <alignment horizontal="center"/>
    </xf>
    <xf numFmtId="9" fontId="105" fillId="62" borderId="34" xfId="544" applyFont="1" applyFill="1" applyBorder="1" applyAlignment="1">
      <alignment horizontal="center"/>
    </xf>
    <xf numFmtId="38" fontId="105" fillId="62" borderId="35" xfId="34681" applyNumberFormat="1" applyFont="1" applyFill="1" applyBorder="1" applyAlignment="1">
      <alignment horizontal="center"/>
    </xf>
    <xf numFmtId="9" fontId="105" fillId="57" borderId="35" xfId="544" applyFont="1" applyFill="1" applyBorder="1" applyAlignment="1">
      <alignment horizontal="center"/>
    </xf>
    <xf numFmtId="0" fontId="105" fillId="0" borderId="36" xfId="1611" applyFont="1" applyBorder="1" applyAlignment="1">
      <alignment horizontal="left"/>
    </xf>
    <xf numFmtId="38" fontId="105" fillId="0" borderId="34" xfId="34681" applyNumberFormat="1" applyFont="1" applyBorder="1" applyAlignment="1">
      <alignment horizontal="center"/>
    </xf>
    <xf numFmtId="0" fontId="105" fillId="62" borderId="37" xfId="550" applyFont="1" applyFill="1" applyBorder="1" applyAlignment="1">
      <alignment horizontal="left"/>
    </xf>
    <xf numFmtId="0" fontId="104" fillId="62" borderId="37" xfId="550" applyFont="1" applyFill="1" applyBorder="1" applyAlignment="1">
      <alignment horizontal="left"/>
    </xf>
    <xf numFmtId="9" fontId="104" fillId="57" borderId="34" xfId="544" applyFont="1" applyFill="1" applyBorder="1" applyAlignment="1">
      <alignment horizontal="center"/>
    </xf>
    <xf numFmtId="0" fontId="105" fillId="0" borderId="36" xfId="1611" applyFont="1" applyBorder="1" applyAlignment="1">
      <alignment horizontal="justify"/>
    </xf>
    <xf numFmtId="168" fontId="121" fillId="61" borderId="30" xfId="34673" applyNumberFormat="1" applyFont="1" applyFill="1" applyBorder="1" applyAlignment="1">
      <alignment horizontal="center" vertical="center"/>
    </xf>
    <xf numFmtId="168" fontId="122" fillId="61" borderId="37" xfId="34673" applyNumberFormat="1" applyFont="1" applyFill="1" applyBorder="1" applyAlignment="1">
      <alignment vertical="center"/>
    </xf>
    <xf numFmtId="0" fontId="121" fillId="63" borderId="37" xfId="34673" applyNumberFormat="1" applyFont="1" applyFill="1" applyBorder="1" applyAlignment="1">
      <alignment horizontal="center" vertical="center"/>
    </xf>
    <xf numFmtId="168" fontId="104" fillId="61" borderId="34" xfId="34673" applyNumberFormat="1" applyFont="1" applyFill="1" applyBorder="1" applyAlignment="1"/>
    <xf numFmtId="168" fontId="122" fillId="61" borderId="30" xfId="34673" applyNumberFormat="1" applyFont="1" applyFill="1" applyBorder="1" applyAlignment="1">
      <alignment vertical="center"/>
    </xf>
    <xf numFmtId="168" fontId="121" fillId="61" borderId="37" xfId="34673" applyNumberFormat="1" applyFont="1" applyFill="1" applyBorder="1" applyAlignment="1">
      <alignment horizontal="center" vertical="center"/>
    </xf>
    <xf numFmtId="168" fontId="104" fillId="61" borderId="31" xfId="34673" applyNumberFormat="1" applyFont="1" applyFill="1" applyBorder="1" applyAlignment="1"/>
    <xf numFmtId="168" fontId="122" fillId="64" borderId="28" xfId="34673" applyNumberFormat="1" applyFont="1" applyFill="1" applyBorder="1" applyAlignment="1">
      <alignment vertical="center"/>
    </xf>
    <xf numFmtId="168" fontId="104" fillId="64" borderId="29" xfId="34673" applyNumberFormat="1" applyFont="1" applyFill="1" applyBorder="1" applyAlignment="1"/>
    <xf numFmtId="168" fontId="104" fillId="64" borderId="40" xfId="34673" applyNumberFormat="1" applyFont="1" applyFill="1" applyBorder="1" applyAlignment="1"/>
    <xf numFmtId="168" fontId="121" fillId="64" borderId="37" xfId="34673" applyNumberFormat="1" applyFont="1" applyFill="1" applyBorder="1" applyAlignment="1">
      <alignment vertical="center"/>
    </xf>
    <xf numFmtId="38" fontId="121" fillId="64" borderId="34" xfId="34673" applyNumberFormat="1" applyFont="1" applyFill="1" applyBorder="1" applyAlignment="1">
      <alignment horizontal="center" vertical="center"/>
    </xf>
    <xf numFmtId="9" fontId="121" fillId="64" borderId="34" xfId="34673" applyNumberFormat="1" applyFont="1" applyFill="1" applyBorder="1" applyAlignment="1">
      <alignment horizontal="center" vertical="center"/>
    </xf>
    <xf numFmtId="38" fontId="121" fillId="64" borderId="0" xfId="34673" applyNumberFormat="1" applyFont="1" applyFill="1" applyBorder="1" applyAlignment="1">
      <alignment horizontal="center" vertical="center"/>
    </xf>
    <xf numFmtId="168" fontId="122" fillId="64" borderId="37" xfId="34673" applyNumberFormat="1" applyFont="1" applyFill="1" applyBorder="1" applyAlignment="1">
      <alignment vertical="center"/>
    </xf>
    <xf numFmtId="38" fontId="122" fillId="64" borderId="34" xfId="34673" applyNumberFormat="1" applyFont="1" applyFill="1" applyBorder="1" applyAlignment="1">
      <alignment horizontal="center" vertical="center"/>
    </xf>
    <xf numFmtId="38" fontId="122" fillId="64" borderId="0" xfId="34673" applyNumberFormat="1" applyFont="1" applyFill="1" applyBorder="1" applyAlignment="1">
      <alignment horizontal="center" vertical="center"/>
    </xf>
    <xf numFmtId="9" fontId="122" fillId="64" borderId="34" xfId="34673" applyNumberFormat="1" applyFont="1" applyFill="1" applyBorder="1" applyAlignment="1">
      <alignment horizontal="center" vertical="center"/>
    </xf>
    <xf numFmtId="168" fontId="121" fillId="64" borderId="31" xfId="34673" applyNumberFormat="1" applyFont="1" applyFill="1" applyBorder="1" applyAlignment="1">
      <alignment vertical="center"/>
    </xf>
    <xf numFmtId="38" fontId="121" fillId="64" borderId="36" xfId="34673" applyNumberFormat="1" applyFont="1" applyFill="1" applyBorder="1" applyAlignment="1">
      <alignment horizontal="center" vertical="center"/>
    </xf>
    <xf numFmtId="9" fontId="121" fillId="64" borderId="35" xfId="34673" applyNumberFormat="1" applyFont="1" applyFill="1" applyBorder="1" applyAlignment="1">
      <alignment horizontal="center" vertical="center"/>
    </xf>
    <xf numFmtId="168" fontId="121" fillId="64" borderId="30" xfId="34673" applyNumberFormat="1" applyFont="1" applyFill="1" applyBorder="1" applyAlignment="1">
      <alignment vertical="center"/>
    </xf>
    <xf numFmtId="38" fontId="105" fillId="64" borderId="37" xfId="34673" applyNumberFormat="1" applyFont="1" applyFill="1" applyBorder="1" applyAlignment="1">
      <alignment horizontal="center"/>
    </xf>
    <xf numFmtId="9" fontId="104" fillId="64" borderId="34" xfId="34673" applyNumberFormat="1" applyFont="1" applyFill="1" applyBorder="1" applyAlignment="1"/>
    <xf numFmtId="38" fontId="122" fillId="64" borderId="37" xfId="34673" applyNumberFormat="1" applyFont="1" applyFill="1" applyBorder="1" applyAlignment="1">
      <alignment horizontal="center" vertical="center"/>
    </xf>
    <xf numFmtId="38" fontId="121" fillId="64" borderId="37" xfId="34673" applyNumberFormat="1" applyFont="1" applyFill="1" applyBorder="1" applyAlignment="1">
      <alignment horizontal="center" vertical="center"/>
    </xf>
    <xf numFmtId="38" fontId="104" fillId="64" borderId="37" xfId="34673" applyNumberFormat="1" applyFont="1" applyFill="1" applyBorder="1" applyAlignment="1"/>
    <xf numFmtId="9" fontId="122" fillId="64" borderId="40" xfId="34673" applyNumberFormat="1" applyFont="1" applyFill="1" applyBorder="1" applyAlignment="1">
      <alignment horizontal="center" vertical="center"/>
    </xf>
    <xf numFmtId="9" fontId="121" fillId="64" borderId="40" xfId="34673" applyNumberFormat="1" applyFont="1" applyFill="1" applyBorder="1" applyAlignment="1">
      <alignment horizontal="center" vertical="center"/>
    </xf>
    <xf numFmtId="38" fontId="104" fillId="64" borderId="34" xfId="34673" applyNumberFormat="1" applyFont="1" applyFill="1" applyBorder="1" applyAlignment="1"/>
    <xf numFmtId="9" fontId="104" fillId="64" borderId="40" xfId="34673" applyNumberFormat="1" applyFont="1" applyFill="1" applyBorder="1" applyAlignment="1"/>
    <xf numFmtId="168" fontId="121" fillId="64" borderId="36" xfId="34673" applyNumberFormat="1" applyFont="1" applyFill="1" applyBorder="1" applyAlignment="1">
      <alignment horizontal="justify" vertical="center"/>
    </xf>
    <xf numFmtId="38" fontId="121" fillId="64" borderId="35" xfId="34673" applyNumberFormat="1" applyFont="1" applyFill="1" applyBorder="1" applyAlignment="1">
      <alignment horizontal="center" vertical="center"/>
    </xf>
    <xf numFmtId="9" fontId="121" fillId="64" borderId="41" xfId="34673" applyNumberFormat="1" applyFont="1" applyFill="1" applyBorder="1" applyAlignment="1">
      <alignment horizontal="center" vertical="center"/>
    </xf>
    <xf numFmtId="168" fontId="105" fillId="65" borderId="30" xfId="2140" applyNumberFormat="1" applyFont="1" applyFill="1" applyBorder="1" applyAlignment="1">
      <alignment horizontal="center"/>
    </xf>
    <xf numFmtId="168" fontId="104" fillId="65" borderId="28" xfId="2140" applyNumberFormat="1" applyFont="1" applyFill="1" applyBorder="1"/>
    <xf numFmtId="0" fontId="105" fillId="25" borderId="28" xfId="933" applyFont="1" applyFill="1" applyBorder="1" applyAlignment="1">
      <alignment horizontal="center"/>
    </xf>
    <xf numFmtId="168" fontId="105" fillId="65" borderId="29" xfId="2140" applyNumberFormat="1" applyFont="1" applyFill="1" applyBorder="1" applyAlignment="1">
      <alignment horizontal="center"/>
    </xf>
    <xf numFmtId="168" fontId="104" fillId="65" borderId="30" xfId="2140" applyNumberFormat="1" applyFont="1" applyFill="1" applyBorder="1"/>
    <xf numFmtId="168" fontId="105" fillId="65" borderId="31" xfId="2140" applyNumberFormat="1" applyFont="1" applyFill="1" applyBorder="1" applyAlignment="1">
      <alignment horizontal="center"/>
    </xf>
    <xf numFmtId="0" fontId="104" fillId="0" borderId="28" xfId="2140" applyFont="1" applyBorder="1"/>
    <xf numFmtId="43" fontId="104" fillId="0" borderId="34" xfId="546" applyFont="1" applyBorder="1" applyAlignment="1">
      <alignment horizontal="center"/>
    </xf>
    <xf numFmtId="9" fontId="104" fillId="0" borderId="42" xfId="544" applyFont="1" applyBorder="1" applyAlignment="1">
      <alignment horizontal="center"/>
    </xf>
    <xf numFmtId="0" fontId="105" fillId="24" borderId="34" xfId="2140" applyFont="1" applyFill="1" applyBorder="1"/>
    <xf numFmtId="38" fontId="105" fillId="24" borderId="34" xfId="34683" applyNumberFormat="1" applyFont="1" applyFill="1" applyBorder="1" applyAlignment="1">
      <alignment horizontal="center"/>
    </xf>
    <xf numFmtId="9" fontId="105" fillId="24" borderId="40" xfId="544" applyFont="1" applyFill="1" applyBorder="1" applyAlignment="1">
      <alignment horizontal="center"/>
    </xf>
    <xf numFmtId="0" fontId="105" fillId="0" borderId="37" xfId="2140" applyFont="1" applyBorder="1"/>
    <xf numFmtId="38" fontId="105" fillId="0" borderId="34" xfId="546" applyNumberFormat="1" applyFont="1" applyBorder="1" applyAlignment="1">
      <alignment horizontal="center"/>
    </xf>
    <xf numFmtId="0" fontId="104" fillId="24" borderId="34" xfId="2140" applyFont="1" applyFill="1" applyBorder="1"/>
    <xf numFmtId="38" fontId="104" fillId="0" borderId="34" xfId="546" applyNumberFormat="1" applyFont="1" applyBorder="1" applyAlignment="1">
      <alignment horizontal="center"/>
    </xf>
    <xf numFmtId="38" fontId="105" fillId="24" borderId="35" xfId="34683" applyNumberFormat="1" applyFont="1" applyFill="1" applyBorder="1" applyAlignment="1">
      <alignment horizontal="center"/>
    </xf>
    <xf numFmtId="9" fontId="105" fillId="24" borderId="41" xfId="544" applyFont="1" applyFill="1" applyBorder="1" applyAlignment="1">
      <alignment horizontal="center"/>
    </xf>
    <xf numFmtId="0" fontId="105" fillId="0" borderId="35" xfId="2140" applyFont="1" applyBorder="1" applyAlignment="1">
      <alignment horizontal="left"/>
    </xf>
    <xf numFmtId="0" fontId="105" fillId="0" borderId="37" xfId="2140" applyFont="1" applyBorder="1" applyAlignment="1">
      <alignment horizontal="left"/>
    </xf>
    <xf numFmtId="38" fontId="104" fillId="24" borderId="34" xfId="546" applyNumberFormat="1" applyFont="1" applyFill="1" applyBorder="1" applyAlignment="1">
      <alignment horizontal="center"/>
    </xf>
    <xf numFmtId="40" fontId="104" fillId="24" borderId="34" xfId="546" applyNumberFormat="1" applyFont="1" applyFill="1" applyBorder="1" applyAlignment="1">
      <alignment horizontal="right"/>
    </xf>
    <xf numFmtId="168" fontId="104" fillId="24" borderId="37" xfId="552" applyFont="1" applyFill="1" applyBorder="1" applyAlignment="1">
      <alignment horizontal="left"/>
    </xf>
    <xf numFmtId="9" fontId="104" fillId="24" borderId="34" xfId="544" applyFont="1" applyFill="1" applyBorder="1" applyAlignment="1">
      <alignment horizontal="center"/>
    </xf>
    <xf numFmtId="38" fontId="104" fillId="24" borderId="37" xfId="546" applyNumberFormat="1" applyFont="1" applyFill="1" applyBorder="1" applyAlignment="1">
      <alignment horizontal="center"/>
    </xf>
    <xf numFmtId="168" fontId="109" fillId="24" borderId="37" xfId="552" applyFont="1" applyFill="1" applyBorder="1" applyAlignment="1">
      <alignment horizontal="left" indent="2"/>
    </xf>
    <xf numFmtId="38" fontId="109" fillId="24" borderId="37" xfId="546" applyNumberFormat="1" applyFont="1" applyFill="1" applyBorder="1" applyAlignment="1">
      <alignment horizontal="center"/>
    </xf>
    <xf numFmtId="9" fontId="109" fillId="24" borderId="34" xfId="544" applyFont="1" applyFill="1" applyBorder="1" applyAlignment="1">
      <alignment horizontal="center"/>
    </xf>
    <xf numFmtId="168" fontId="105" fillId="24" borderId="37" xfId="552" applyFont="1" applyFill="1" applyBorder="1" applyAlignment="1">
      <alignment horizontal="left"/>
    </xf>
    <xf numFmtId="38" fontId="105" fillId="24" borderId="37" xfId="546" applyNumberFormat="1" applyFont="1" applyFill="1" applyBorder="1" applyAlignment="1">
      <alignment horizontal="center"/>
    </xf>
    <xf numFmtId="9" fontId="105" fillId="24" borderId="34" xfId="544" applyFont="1" applyFill="1" applyBorder="1" applyAlignment="1">
      <alignment horizontal="center"/>
    </xf>
    <xf numFmtId="38" fontId="105" fillId="24" borderId="37" xfId="552" applyNumberFormat="1" applyFont="1" applyFill="1" applyBorder="1" applyAlignment="1">
      <alignment horizontal="center"/>
    </xf>
    <xf numFmtId="38" fontId="105" fillId="24" borderId="34" xfId="546" applyNumberFormat="1" applyFont="1" applyFill="1" applyBorder="1" applyAlignment="1">
      <alignment horizontal="center"/>
    </xf>
    <xf numFmtId="0" fontId="105" fillId="0" borderId="36" xfId="2140" applyFont="1" applyBorder="1" applyAlignment="1">
      <alignment horizontal="justify"/>
    </xf>
    <xf numFmtId="38" fontId="105" fillId="0" borderId="35" xfId="546" applyNumberFormat="1" applyFont="1" applyBorder="1" applyAlignment="1">
      <alignment horizontal="center"/>
    </xf>
    <xf numFmtId="9" fontId="105" fillId="24" borderId="35" xfId="544" applyFont="1" applyFill="1" applyBorder="1" applyAlignment="1">
      <alignment horizontal="center"/>
    </xf>
    <xf numFmtId="168" fontId="104" fillId="65" borderId="28" xfId="34731" applyNumberFormat="1" applyFont="1" applyFill="1" applyBorder="1"/>
    <xf numFmtId="0" fontId="105" fillId="25" borderId="29" xfId="932" applyFont="1" applyFill="1" applyBorder="1" applyAlignment="1">
      <alignment horizontal="center"/>
    </xf>
    <xf numFmtId="168" fontId="105" fillId="65" borderId="29" xfId="34731" applyNumberFormat="1" applyFont="1" applyFill="1" applyBorder="1" applyAlignment="1">
      <alignment horizontal="center"/>
    </xf>
    <xf numFmtId="168" fontId="104" fillId="65" borderId="30" xfId="34731" applyNumberFormat="1" applyFont="1" applyFill="1" applyBorder="1"/>
    <xf numFmtId="168" fontId="105" fillId="65" borderId="30" xfId="34731" applyNumberFormat="1" applyFont="1" applyFill="1" applyBorder="1" applyAlignment="1">
      <alignment horizontal="center"/>
    </xf>
    <xf numFmtId="168" fontId="105" fillId="65" borderId="31" xfId="34731" applyNumberFormat="1" applyFont="1" applyFill="1" applyBorder="1" applyAlignment="1">
      <alignment horizontal="center"/>
    </xf>
    <xf numFmtId="168" fontId="105" fillId="62" borderId="29" xfId="34731" applyNumberFormat="1" applyFont="1" applyFill="1" applyBorder="1"/>
    <xf numFmtId="43" fontId="104" fillId="62" borderId="37" xfId="10776" applyFont="1" applyFill="1" applyBorder="1" applyAlignment="1">
      <alignment horizontal="center"/>
    </xf>
    <xf numFmtId="168" fontId="105" fillId="62" borderId="34" xfId="34731" applyNumberFormat="1" applyFont="1" applyFill="1" applyBorder="1"/>
    <xf numFmtId="38" fontId="105" fillId="62" borderId="37" xfId="34650" applyNumberFormat="1" applyFont="1" applyFill="1" applyBorder="1" applyAlignment="1">
      <alignment horizontal="center"/>
    </xf>
    <xf numFmtId="168" fontId="104" fillId="62" borderId="34" xfId="34731" applyNumberFormat="1" applyFont="1" applyFill="1" applyBorder="1"/>
    <xf numFmtId="38" fontId="104" fillId="62" borderId="37" xfId="34650" applyNumberFormat="1" applyFont="1" applyFill="1" applyBorder="1" applyAlignment="1">
      <alignment horizontal="center"/>
    </xf>
    <xf numFmtId="38" fontId="105" fillId="62" borderId="36" xfId="34650" applyNumberFormat="1" applyFont="1" applyFill="1" applyBorder="1" applyAlignment="1">
      <alignment horizontal="center"/>
    </xf>
    <xf numFmtId="9" fontId="105" fillId="62" borderId="35" xfId="544" applyFont="1" applyFill="1" applyBorder="1" applyAlignment="1">
      <alignment horizontal="center"/>
    </xf>
    <xf numFmtId="168" fontId="105" fillId="62" borderId="36" xfId="34731" applyNumberFormat="1" applyFont="1" applyFill="1" applyBorder="1" applyAlignment="1">
      <alignment horizontal="left"/>
    </xf>
    <xf numFmtId="38" fontId="105" fillId="62" borderId="37" xfId="10776" applyNumberFormat="1" applyFont="1" applyFill="1" applyBorder="1" applyAlignment="1">
      <alignment horizontal="center"/>
    </xf>
    <xf numFmtId="168" fontId="105" fillId="62" borderId="37" xfId="34731" applyNumberFormat="1" applyFont="1" applyFill="1" applyBorder="1" applyAlignment="1">
      <alignment horizontal="left"/>
    </xf>
    <xf numFmtId="38" fontId="104" fillId="62" borderId="37" xfId="10776" applyNumberFormat="1" applyFont="1" applyFill="1" applyBorder="1" applyAlignment="1">
      <alignment horizontal="center"/>
    </xf>
    <xf numFmtId="168" fontId="104" fillId="62" borderId="37" xfId="34731" applyNumberFormat="1" applyFont="1" applyFill="1" applyBorder="1" applyAlignment="1">
      <alignment horizontal="left"/>
    </xf>
    <xf numFmtId="9" fontId="104" fillId="62" borderId="34" xfId="544" applyFont="1" applyFill="1" applyBorder="1" applyAlignment="1">
      <alignment horizontal="center"/>
    </xf>
    <xf numFmtId="168" fontId="105" fillId="62" borderId="36" xfId="34731" applyNumberFormat="1" applyFont="1" applyFill="1" applyBorder="1" applyAlignment="1">
      <alignment horizontal="justify"/>
    </xf>
    <xf numFmtId="38" fontId="105" fillId="62" borderId="36" xfId="10776" applyNumberFormat="1" applyFont="1" applyFill="1" applyBorder="1" applyAlignment="1">
      <alignment horizontal="center"/>
    </xf>
    <xf numFmtId="0" fontId="105" fillId="25" borderId="29" xfId="550" applyFont="1" applyFill="1" applyBorder="1" applyAlignment="1">
      <alignment horizontal="center"/>
    </xf>
    <xf numFmtId="0" fontId="104" fillId="25" borderId="28" xfId="550" applyFont="1" applyFill="1" applyBorder="1"/>
    <xf numFmtId="0" fontId="104" fillId="25" borderId="30" xfId="550" applyFont="1" applyFill="1" applyBorder="1"/>
    <xf numFmtId="0" fontId="105" fillId="25" borderId="30" xfId="550" applyFont="1" applyFill="1" applyBorder="1" applyAlignment="1">
      <alignment horizontal="center"/>
    </xf>
    <xf numFmtId="0" fontId="105" fillId="25" borderId="31" xfId="550" applyFont="1" applyFill="1" applyBorder="1" applyAlignment="1">
      <alignment horizontal="center"/>
    </xf>
    <xf numFmtId="0" fontId="105" fillId="57" borderId="29" xfId="550" applyFont="1" applyFill="1" applyBorder="1"/>
    <xf numFmtId="43" fontId="104" fillId="57" borderId="37" xfId="546" applyFont="1" applyFill="1" applyBorder="1" applyAlignment="1">
      <alignment horizontal="center"/>
    </xf>
    <xf numFmtId="9" fontId="105" fillId="57" borderId="29" xfId="544" applyFont="1" applyFill="1" applyBorder="1" applyAlignment="1">
      <alignment horizontal="center"/>
    </xf>
    <xf numFmtId="0" fontId="105" fillId="57" borderId="34" xfId="550" applyFont="1" applyFill="1" applyBorder="1"/>
    <xf numFmtId="38" fontId="105" fillId="57" borderId="37" xfId="546" applyNumberFormat="1" applyFont="1" applyFill="1" applyBorder="1" applyAlignment="1">
      <alignment horizontal="center"/>
    </xf>
    <xf numFmtId="0" fontId="104" fillId="57" borderId="34" xfId="550" applyFont="1" applyFill="1" applyBorder="1"/>
    <xf numFmtId="38" fontId="104" fillId="57" borderId="37" xfId="546" applyNumberFormat="1" applyFont="1" applyFill="1" applyBorder="1" applyAlignment="1">
      <alignment horizontal="center"/>
    </xf>
    <xf numFmtId="38" fontId="105" fillId="57" borderId="36" xfId="546" applyNumberFormat="1" applyFont="1" applyFill="1" applyBorder="1" applyAlignment="1">
      <alignment horizontal="center"/>
    </xf>
    <xf numFmtId="0" fontId="105" fillId="57" borderId="36" xfId="550" applyFont="1" applyFill="1" applyBorder="1" applyAlignment="1">
      <alignment horizontal="left"/>
    </xf>
    <xf numFmtId="0" fontId="105" fillId="57" borderId="37" xfId="550" applyFont="1" applyFill="1" applyBorder="1" applyAlignment="1">
      <alignment horizontal="left"/>
    </xf>
    <xf numFmtId="0" fontId="104" fillId="57" borderId="37" xfId="550" applyFont="1" applyFill="1" applyBorder="1" applyAlignment="1">
      <alignment horizontal="left"/>
    </xf>
    <xf numFmtId="0" fontId="104" fillId="24" borderId="0" xfId="0" applyFont="1" applyFill="1" applyAlignment="1">
      <alignment horizontal="left"/>
    </xf>
    <xf numFmtId="10" fontId="110" fillId="25" borderId="0" xfId="290" applyNumberFormat="1" applyFont="1" applyFill="1" applyBorder="1" applyAlignment="1">
      <alignment horizontal="center"/>
    </xf>
    <xf numFmtId="0" fontId="105" fillId="57" borderId="0" xfId="550" applyFont="1" applyFill="1" applyAlignment="1">
      <alignment horizontal="left"/>
    </xf>
    <xf numFmtId="38" fontId="105" fillId="57" borderId="0" xfId="546" applyNumberFormat="1" applyFont="1" applyFill="1" applyBorder="1" applyAlignment="1">
      <alignment horizontal="center"/>
    </xf>
    <xf numFmtId="9" fontId="105" fillId="57" borderId="0" xfId="544" applyFont="1" applyFill="1" applyBorder="1" applyAlignment="1">
      <alignment horizontal="center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05" fillId="25" borderId="36" xfId="550" applyFont="1" applyFill="1" applyBorder="1" applyAlignment="1">
      <alignment horizontal="center"/>
    </xf>
    <xf numFmtId="0" fontId="105" fillId="25" borderId="35" xfId="550" applyFont="1" applyFill="1" applyBorder="1" applyAlignment="1">
      <alignment horizontal="center"/>
    </xf>
    <xf numFmtId="0" fontId="105" fillId="59" borderId="28" xfId="1611" applyFont="1" applyFill="1" applyBorder="1" applyAlignment="1">
      <alignment horizontal="center"/>
    </xf>
    <xf numFmtId="0" fontId="105" fillId="59" borderId="29" xfId="1611" applyFont="1" applyFill="1" applyBorder="1" applyAlignment="1">
      <alignment horizontal="center"/>
    </xf>
    <xf numFmtId="0" fontId="121" fillId="61" borderId="30" xfId="0" applyFont="1" applyFill="1" applyBorder="1" applyAlignment="1">
      <alignment horizontal="center" vertical="center"/>
    </xf>
    <xf numFmtId="0" fontId="121" fillId="61" borderId="31" xfId="0" applyFont="1" applyFill="1" applyBorder="1" applyAlignment="1">
      <alignment horizontal="center" vertical="center"/>
    </xf>
    <xf numFmtId="168" fontId="105" fillId="65" borderId="28" xfId="34731" applyNumberFormat="1" applyFont="1" applyFill="1" applyBorder="1" applyAlignment="1">
      <alignment horizontal="center"/>
    </xf>
    <xf numFmtId="168" fontId="105" fillId="65" borderId="32" xfId="34731" applyNumberFormat="1" applyFont="1" applyFill="1" applyBorder="1" applyAlignment="1">
      <alignment horizontal="center"/>
    </xf>
    <xf numFmtId="168" fontId="105" fillId="65" borderId="42" xfId="34731" applyNumberFormat="1" applyFont="1" applyFill="1" applyBorder="1" applyAlignment="1">
      <alignment horizontal="center"/>
    </xf>
    <xf numFmtId="168" fontId="105" fillId="65" borderId="30" xfId="34732" applyNumberFormat="1" applyFont="1" applyFill="1" applyBorder="1" applyAlignment="1">
      <alignment horizontal="center"/>
    </xf>
    <xf numFmtId="168" fontId="105" fillId="65" borderId="33" xfId="34732" applyNumberFormat="1" applyFont="1" applyFill="1" applyBorder="1" applyAlignment="1">
      <alignment horizontal="center"/>
    </xf>
    <xf numFmtId="168" fontId="105" fillId="65" borderId="43" xfId="34732" applyNumberFormat="1" applyFont="1" applyFill="1" applyBorder="1" applyAlignment="1">
      <alignment horizontal="center"/>
    </xf>
    <xf numFmtId="0" fontId="105" fillId="25" borderId="28" xfId="550" applyFont="1" applyFill="1" applyBorder="1" applyAlignment="1">
      <alignment horizontal="center"/>
    </xf>
    <xf numFmtId="0" fontId="105" fillId="25" borderId="29" xfId="550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61" borderId="28" xfId="34673" applyNumberFormat="1" applyFont="1" applyFill="1" applyBorder="1" applyAlignment="1">
      <alignment horizontal="center" vertical="center"/>
    </xf>
    <xf numFmtId="168" fontId="105" fillId="61" borderId="32" xfId="34673" applyNumberFormat="1" applyFont="1" applyFill="1" applyBorder="1" applyAlignment="1">
      <alignment horizontal="center" vertical="center"/>
    </xf>
    <xf numFmtId="168" fontId="105" fillId="61" borderId="38" xfId="34673" applyNumberFormat="1" applyFont="1" applyFill="1" applyBorder="1" applyAlignment="1">
      <alignment horizontal="center" vertical="center"/>
    </xf>
    <xf numFmtId="168" fontId="121" fillId="61" borderId="30" xfId="34673" applyNumberFormat="1" applyFont="1" applyFill="1" applyBorder="1" applyAlignment="1">
      <alignment horizontal="center" vertical="center"/>
    </xf>
    <xf numFmtId="168" fontId="121" fillId="61" borderId="33" xfId="34673" applyNumberFormat="1" applyFont="1" applyFill="1" applyBorder="1" applyAlignment="1">
      <alignment horizontal="center" vertical="center"/>
    </xf>
    <xf numFmtId="168" fontId="121" fillId="61" borderId="39" xfId="34673" applyNumberFormat="1" applyFont="1" applyFill="1" applyBorder="1" applyAlignment="1">
      <alignment horizontal="center" vertical="center"/>
    </xf>
    <xf numFmtId="0" fontId="105" fillId="25" borderId="28" xfId="2140" applyFont="1" applyFill="1" applyBorder="1" applyAlignment="1">
      <alignment horizontal="center"/>
    </xf>
    <xf numFmtId="0" fontId="105" fillId="25" borderId="32" xfId="2140" applyFont="1" applyFill="1" applyBorder="1" applyAlignment="1">
      <alignment horizontal="center"/>
    </xf>
    <xf numFmtId="0" fontId="105" fillId="25" borderId="42" xfId="2140" applyFont="1" applyFill="1" applyBorder="1" applyAlignment="1">
      <alignment horizontal="center"/>
    </xf>
    <xf numFmtId="168" fontId="105" fillId="65" borderId="30" xfId="2140" applyNumberFormat="1" applyFont="1" applyFill="1" applyBorder="1" applyAlignment="1">
      <alignment horizontal="center"/>
    </xf>
    <xf numFmtId="168" fontId="105" fillId="65" borderId="33" xfId="2140" applyNumberFormat="1" applyFont="1" applyFill="1" applyBorder="1" applyAlignment="1">
      <alignment horizontal="center"/>
    </xf>
    <xf numFmtId="168" fontId="105" fillId="65" borderId="43" xfId="2140" applyNumberFormat="1" applyFont="1" applyFill="1" applyBorder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177800</xdr:colOff>
      <xdr:row>28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D71CA3-DDDA-5EA3-7838-F67D0CCD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0350" cy="4673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100" zoomScaleSheetLayoutView="20" workbookViewId="0">
      <selection activeCell="BO278" sqref="BO278"/>
    </sheetView>
  </sheetViews>
  <sheetFormatPr defaultColWidth="9.28515625" defaultRowHeight="12.75" x14ac:dyDescent="0.2"/>
  <cols>
    <col min="1" max="1" width="16.28515625" style="109" customWidth="1"/>
    <col min="2" max="10" width="9.28515625" style="109"/>
    <col min="11" max="11" width="8.7109375" style="109" customWidth="1"/>
    <col min="12" max="16384" width="9.28515625" style="109"/>
  </cols>
  <sheetData>
    <row r="5" spans="1:1" x14ac:dyDescent="0.2">
      <c r="A5" s="118"/>
    </row>
    <row r="6" spans="1:1" x14ac:dyDescent="0.2">
      <c r="A6" s="118"/>
    </row>
    <row r="54" spans="26:26" x14ac:dyDescent="0.2">
      <c r="Z54" s="109" t="s">
        <v>208</v>
      </c>
    </row>
    <row r="79" spans="268:268" ht="15" x14ac:dyDescent="0.25">
      <c r="JH79" s="1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I486" sqref="I486"/>
    </sheetView>
  </sheetViews>
  <sheetFormatPr defaultColWidth="0" defaultRowHeight="15" x14ac:dyDescent="0.25"/>
  <cols>
    <col min="1" max="1" width="3" style="53" customWidth="1"/>
    <col min="2" max="2" width="42.140625" style="48" bestFit="1" customWidth="1"/>
    <col min="3" max="3" width="51.5703125" style="49" bestFit="1" customWidth="1"/>
    <col min="4" max="5" width="9.7109375" style="50" bestFit="1" customWidth="1"/>
    <col min="6" max="6" width="9.85546875" style="51" bestFit="1" customWidth="1"/>
    <col min="7" max="7" width="13.85546875" style="50" bestFit="1" customWidth="1"/>
    <col min="8" max="8" width="9.7109375" style="50" bestFit="1" customWidth="1"/>
    <col min="9" max="9" width="11" style="51" bestFit="1" customWidth="1"/>
    <col min="10" max="12" width="10.42578125" style="50" bestFit="1" customWidth="1"/>
    <col min="13" max="13" width="11" style="51" bestFit="1" customWidth="1"/>
    <col min="14" max="14" width="11.5703125" style="53" bestFit="1" customWidth="1"/>
    <col min="15" max="15" width="10" style="53" bestFit="1" customWidth="1"/>
    <col min="16" max="16" width="11.5703125" style="54" bestFit="1" customWidth="1"/>
    <col min="17" max="17" width="18.28515625" style="55" bestFit="1" customWidth="1"/>
    <col min="18" max="18" width="21.85546875" style="55" bestFit="1" customWidth="1"/>
    <col min="19" max="19" width="9.28515625" style="53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 t="s">
        <v>274</v>
      </c>
      <c r="E2" s="58" t="s">
        <v>275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39"/>
      <c r="D3" s="68" t="s">
        <v>15</v>
      </c>
      <c r="E3" s="68" t="s">
        <v>15</v>
      </c>
      <c r="F3" s="69" t="s">
        <v>16</v>
      </c>
      <c r="G3" s="70" t="s">
        <v>242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40"/>
      <c r="O3" s="140"/>
      <c r="P3" s="141" t="s">
        <v>15</v>
      </c>
      <c r="Q3" s="142"/>
      <c r="R3" s="71"/>
    </row>
    <row r="4" spans="2:19" x14ac:dyDescent="0.25">
      <c r="B4" s="72" t="s">
        <v>17</v>
      </c>
      <c r="C4" s="143"/>
      <c r="D4" s="144" t="s">
        <v>243</v>
      </c>
      <c r="E4" s="144" t="s">
        <v>243</v>
      </c>
      <c r="F4" s="143"/>
      <c r="G4" s="73"/>
      <c r="H4" s="143"/>
      <c r="I4" s="143"/>
      <c r="J4" s="143" t="s">
        <v>243</v>
      </c>
      <c r="K4" s="143"/>
      <c r="L4" s="74"/>
      <c r="M4" s="75"/>
      <c r="N4" s="145"/>
      <c r="O4" s="145"/>
      <c r="P4" s="76"/>
      <c r="Q4" s="146"/>
      <c r="R4" s="77"/>
    </row>
    <row r="5" spans="2:19" x14ac:dyDescent="0.25">
      <c r="B5" s="78" t="s">
        <v>18</v>
      </c>
      <c r="C5" s="49" t="s">
        <v>19</v>
      </c>
      <c r="D5" s="124">
        <v>1.68</v>
      </c>
      <c r="E5" s="124">
        <v>1.62</v>
      </c>
      <c r="F5" s="79">
        <f>D5/E5-1</f>
        <v>3.7037037037036979E-2</v>
      </c>
      <c r="G5" s="163">
        <v>1389193</v>
      </c>
      <c r="H5" s="164">
        <v>1.7</v>
      </c>
      <c r="I5" s="79">
        <f>D5/H5-1</f>
        <v>-1.1764705882352899E-2</v>
      </c>
      <c r="J5" s="80">
        <v>2.0299999999999998</v>
      </c>
      <c r="K5" s="80">
        <v>2.0299999999999998</v>
      </c>
      <c r="L5" s="80">
        <v>1.52</v>
      </c>
      <c r="M5" s="79">
        <f>D5/J5-1</f>
        <v>-0.17241379310344818</v>
      </c>
      <c r="N5" s="53" t="s">
        <v>20</v>
      </c>
      <c r="P5" s="81"/>
      <c r="R5" s="82"/>
    </row>
    <row r="6" spans="2:19" x14ac:dyDescent="0.25">
      <c r="B6" s="78" t="s">
        <v>21</v>
      </c>
      <c r="C6" s="147" t="s">
        <v>22</v>
      </c>
      <c r="D6" s="165">
        <v>545.20000000000005</v>
      </c>
      <c r="E6" s="165">
        <v>545.20000000000005</v>
      </c>
      <c r="F6" s="83">
        <f>D6/E6-1</f>
        <v>0</v>
      </c>
      <c r="G6" s="166">
        <v>8794</v>
      </c>
      <c r="H6" s="167">
        <v>545.20000000000005</v>
      </c>
      <c r="I6" s="83">
        <f>D6/H6-1</f>
        <v>0</v>
      </c>
      <c r="J6" s="84">
        <v>537.20000000000005</v>
      </c>
      <c r="K6" s="84">
        <v>545.20000000000005</v>
      </c>
      <c r="L6" s="84">
        <v>444</v>
      </c>
      <c r="M6" s="83">
        <f>D6/J6-1</f>
        <v>1.4892032762471974E-2</v>
      </c>
      <c r="N6" s="85" t="s">
        <v>20</v>
      </c>
      <c r="O6" s="85"/>
      <c r="P6" s="86"/>
      <c r="Q6" s="87"/>
      <c r="R6" s="88"/>
    </row>
    <row r="7" spans="2:19" x14ac:dyDescent="0.25">
      <c r="B7" s="78" t="s">
        <v>21</v>
      </c>
      <c r="C7" s="49" t="s">
        <v>23</v>
      </c>
      <c r="D7" s="124">
        <v>785</v>
      </c>
      <c r="E7" s="124">
        <v>785</v>
      </c>
      <c r="F7" s="79">
        <f>D7/E7-1</f>
        <v>0</v>
      </c>
      <c r="G7" s="163">
        <v>241348</v>
      </c>
      <c r="H7" s="164">
        <v>785</v>
      </c>
      <c r="I7" s="79">
        <f>D7/H7-1</f>
        <v>0</v>
      </c>
      <c r="J7" s="80">
        <v>700.2</v>
      </c>
      <c r="K7" s="80">
        <v>785</v>
      </c>
      <c r="L7" s="80">
        <v>475</v>
      </c>
      <c r="M7" s="79">
        <f>D7/J7-1</f>
        <v>0.12110825478434717</v>
      </c>
      <c r="N7" s="53" t="s">
        <v>20</v>
      </c>
      <c r="P7" s="81"/>
      <c r="R7" s="82"/>
    </row>
    <row r="8" spans="2:19" x14ac:dyDescent="0.25">
      <c r="B8" s="78" t="s">
        <v>24</v>
      </c>
      <c r="C8" s="147" t="s">
        <v>25</v>
      </c>
      <c r="D8" s="168">
        <v>3.02</v>
      </c>
      <c r="E8" s="168">
        <v>3.05</v>
      </c>
      <c r="F8" s="83">
        <f>D8/E8-1</f>
        <v>-9.8360655737704805E-3</v>
      </c>
      <c r="G8" s="166">
        <v>2801629</v>
      </c>
      <c r="H8" s="167">
        <v>3.1</v>
      </c>
      <c r="I8" s="83">
        <f>D8/H8-1</f>
        <v>-2.5806451612903292E-2</v>
      </c>
      <c r="J8" s="84">
        <v>3.22</v>
      </c>
      <c r="K8" s="84">
        <v>3.99</v>
      </c>
      <c r="L8" s="84">
        <v>3</v>
      </c>
      <c r="M8" s="83">
        <f>D8/J8-1</f>
        <v>-6.2111801242236031E-2</v>
      </c>
      <c r="N8" s="85" t="s">
        <v>26</v>
      </c>
      <c r="O8" s="85"/>
      <c r="P8" s="86"/>
      <c r="Q8" s="87"/>
      <c r="R8" s="88"/>
    </row>
    <row r="9" spans="2:19" x14ac:dyDescent="0.25">
      <c r="B9" s="78" t="s">
        <v>27</v>
      </c>
      <c r="C9" s="49" t="s">
        <v>28</v>
      </c>
      <c r="D9" s="124">
        <v>8.6999999999999993</v>
      </c>
      <c r="E9" s="124">
        <v>9.42</v>
      </c>
      <c r="F9" s="79">
        <f>D9/E9-1</f>
        <v>-7.6433121019108374E-2</v>
      </c>
      <c r="G9" s="163">
        <v>1630398</v>
      </c>
      <c r="H9" s="164">
        <v>9.24</v>
      </c>
      <c r="I9" s="79">
        <f>D9/H9-1</f>
        <v>-5.8441558441558517E-2</v>
      </c>
      <c r="J9" s="80">
        <v>6.24</v>
      </c>
      <c r="K9" s="80">
        <v>10.199999999999999</v>
      </c>
      <c r="L9" s="80">
        <v>4.12</v>
      </c>
      <c r="M9" s="79">
        <f>D9/J9-1</f>
        <v>0.39423076923076916</v>
      </c>
      <c r="N9" s="53" t="s">
        <v>20</v>
      </c>
      <c r="P9" s="81"/>
      <c r="R9" s="82"/>
    </row>
    <row r="10" spans="2:19" x14ac:dyDescent="0.25">
      <c r="B10" s="78" t="s">
        <v>21</v>
      </c>
      <c r="C10" s="147" t="s">
        <v>21</v>
      </c>
      <c r="D10" s="168" t="s">
        <v>243</v>
      </c>
      <c r="E10" s="168" t="s">
        <v>243</v>
      </c>
      <c r="F10" s="83"/>
      <c r="G10" s="166" t="s">
        <v>243</v>
      </c>
      <c r="H10" s="167" t="s">
        <v>243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25">
      <c r="B11" s="72" t="s">
        <v>29</v>
      </c>
      <c r="C11" s="143"/>
      <c r="D11" s="125" t="s">
        <v>243</v>
      </c>
      <c r="E11" s="125" t="s">
        <v>243</v>
      </c>
      <c r="F11" s="75"/>
      <c r="G11" s="169" t="s">
        <v>243</v>
      </c>
      <c r="H11" s="89" t="s">
        <v>243</v>
      </c>
      <c r="I11" s="75"/>
      <c r="J11" s="74"/>
      <c r="K11" s="74"/>
      <c r="L11" s="74"/>
      <c r="M11" s="75"/>
      <c r="N11" s="145"/>
      <c r="O11" s="145"/>
      <c r="P11" s="76"/>
      <c r="Q11" s="146"/>
      <c r="R11" s="77"/>
    </row>
    <row r="12" spans="2:19" x14ac:dyDescent="0.25">
      <c r="B12" s="78" t="s">
        <v>21</v>
      </c>
      <c r="C12" s="49" t="s">
        <v>30</v>
      </c>
      <c r="D12" s="124">
        <v>7.74</v>
      </c>
      <c r="E12" s="124">
        <v>7.74</v>
      </c>
      <c r="F12" s="79">
        <f>D12/E12-1</f>
        <v>0</v>
      </c>
      <c r="G12" s="163">
        <v>50490</v>
      </c>
      <c r="H12" s="164">
        <v>8.6</v>
      </c>
      <c r="I12" s="79">
        <f>D12/H12-1</f>
        <v>-9.9999999999999978E-2</v>
      </c>
      <c r="J12" s="80">
        <v>10.18</v>
      </c>
      <c r="K12" s="80">
        <v>10.18</v>
      </c>
      <c r="L12" s="80">
        <v>7</v>
      </c>
      <c r="M12" s="79">
        <f>D12/J12-1</f>
        <v>-0.23968565815324161</v>
      </c>
      <c r="N12" s="53" t="s">
        <v>31</v>
      </c>
      <c r="P12" s="81"/>
      <c r="R12" s="82"/>
    </row>
    <row r="13" spans="2:19" x14ac:dyDescent="0.25">
      <c r="B13" s="78" t="s">
        <v>21</v>
      </c>
      <c r="C13" s="147" t="s">
        <v>32</v>
      </c>
      <c r="D13" s="168">
        <v>4.47</v>
      </c>
      <c r="E13" s="168">
        <v>4.47</v>
      </c>
      <c r="F13" s="83">
        <f>D13/E13-1</f>
        <v>0</v>
      </c>
      <c r="G13" s="166">
        <v>4439</v>
      </c>
      <c r="H13" s="167">
        <v>4.47</v>
      </c>
      <c r="I13" s="83">
        <f>D13/H13-1</f>
        <v>0</v>
      </c>
      <c r="J13" s="84">
        <v>4.07</v>
      </c>
      <c r="K13" s="84">
        <v>4.47</v>
      </c>
      <c r="L13" s="84">
        <v>2.06</v>
      </c>
      <c r="M13" s="83">
        <f>D13/J13-1</f>
        <v>9.8280098280098205E-2</v>
      </c>
      <c r="N13" s="85" t="s">
        <v>20</v>
      </c>
      <c r="O13" s="85"/>
      <c r="P13" s="86"/>
      <c r="Q13" s="87"/>
      <c r="R13" s="88"/>
      <c r="S13" s="90"/>
    </row>
    <row r="14" spans="2:19" x14ac:dyDescent="0.25">
      <c r="B14" s="78" t="s">
        <v>21</v>
      </c>
      <c r="C14" s="49" t="s">
        <v>33</v>
      </c>
      <c r="D14" s="124">
        <v>35.5</v>
      </c>
      <c r="E14" s="124">
        <v>35.5</v>
      </c>
      <c r="F14" s="79">
        <f>D14/E14-1</f>
        <v>0</v>
      </c>
      <c r="G14" s="163">
        <v>183572</v>
      </c>
      <c r="H14" s="164">
        <v>35.5</v>
      </c>
      <c r="I14" s="79">
        <f>D14/H14-1</f>
        <v>0</v>
      </c>
      <c r="J14" s="80">
        <v>36.9</v>
      </c>
      <c r="K14" s="80">
        <v>37</v>
      </c>
      <c r="L14" s="80">
        <v>31</v>
      </c>
      <c r="M14" s="79">
        <f>D14/J14-1</f>
        <v>-3.7940379403794022E-2</v>
      </c>
      <c r="N14" s="53" t="s">
        <v>20</v>
      </c>
      <c r="P14" s="81"/>
      <c r="R14" s="82"/>
    </row>
    <row r="15" spans="2:19" x14ac:dyDescent="0.25">
      <c r="B15" s="91"/>
      <c r="C15" s="147" t="s">
        <v>34</v>
      </c>
      <c r="D15" s="168">
        <v>44.4</v>
      </c>
      <c r="E15" s="168">
        <f>45-0.6</f>
        <v>44.4</v>
      </c>
      <c r="F15" s="83">
        <f>D15/E15-1</f>
        <v>0</v>
      </c>
      <c r="G15" s="166">
        <v>629406</v>
      </c>
      <c r="H15" s="167">
        <v>47</v>
      </c>
      <c r="I15" s="83">
        <f>D15/H15-1</f>
        <v>-5.5319148936170293E-2</v>
      </c>
      <c r="J15" s="84">
        <f>54-0.6</f>
        <v>53.4</v>
      </c>
      <c r="K15" s="84">
        <v>61</v>
      </c>
      <c r="L15" s="84">
        <v>43.5</v>
      </c>
      <c r="M15" s="83">
        <f>D15/J15-1</f>
        <v>-0.1685393258426966</v>
      </c>
      <c r="N15" s="85" t="s">
        <v>20</v>
      </c>
      <c r="O15" s="85" t="s">
        <v>257</v>
      </c>
      <c r="P15" s="86">
        <v>0.6</v>
      </c>
      <c r="Q15" s="87">
        <v>45744</v>
      </c>
      <c r="R15" s="88">
        <v>45763</v>
      </c>
    </row>
    <row r="16" spans="2:19" x14ac:dyDescent="0.25">
      <c r="B16" s="78" t="s">
        <v>21</v>
      </c>
      <c r="C16" s="148"/>
      <c r="D16" s="124"/>
      <c r="E16" s="124"/>
      <c r="F16" s="92"/>
      <c r="G16" s="170"/>
      <c r="H16" s="171"/>
      <c r="I16" s="92"/>
      <c r="J16" s="92"/>
      <c r="K16" s="92"/>
      <c r="L16" s="93"/>
      <c r="M16" s="92"/>
      <c r="N16" s="149"/>
      <c r="O16" s="149"/>
      <c r="P16" s="94"/>
      <c r="Q16" s="150"/>
      <c r="R16" s="95"/>
    </row>
    <row r="17" spans="2:18" x14ac:dyDescent="0.25">
      <c r="B17" s="72" t="s">
        <v>35</v>
      </c>
      <c r="C17" s="143"/>
      <c r="D17" s="125" t="s">
        <v>243</v>
      </c>
      <c r="E17" s="125" t="s">
        <v>243</v>
      </c>
      <c r="F17" s="75"/>
      <c r="G17" s="169"/>
      <c r="H17" s="89" t="s">
        <v>243</v>
      </c>
      <c r="I17" s="75"/>
      <c r="J17" s="74"/>
      <c r="K17" s="74"/>
      <c r="L17" s="74"/>
      <c r="M17" s="75"/>
      <c r="N17" s="145"/>
      <c r="O17" s="145"/>
      <c r="P17" s="76"/>
      <c r="Q17" s="146"/>
      <c r="R17" s="77"/>
    </row>
    <row r="18" spans="2:18" x14ac:dyDescent="0.25">
      <c r="B18" s="78" t="s">
        <v>36</v>
      </c>
      <c r="C18" s="49" t="s">
        <v>37</v>
      </c>
      <c r="D18" s="124">
        <v>1.03</v>
      </c>
      <c r="E18" s="124">
        <v>1.03</v>
      </c>
      <c r="F18" s="79">
        <f t="shared" ref="F18:F24" si="0">D18/E18-1</f>
        <v>0</v>
      </c>
      <c r="G18" s="163">
        <v>0</v>
      </c>
      <c r="H18" s="164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25">
      <c r="B19" s="78" t="s">
        <v>38</v>
      </c>
      <c r="C19" s="147" t="s">
        <v>39</v>
      </c>
      <c r="D19" s="168">
        <v>137</v>
      </c>
      <c r="E19" s="168">
        <v>137</v>
      </c>
      <c r="F19" s="83">
        <f t="shared" si="0"/>
        <v>0</v>
      </c>
      <c r="G19" s="166">
        <v>84033</v>
      </c>
      <c r="H19" s="167">
        <v>137</v>
      </c>
      <c r="I19" s="83">
        <f t="shared" si="1"/>
        <v>0</v>
      </c>
      <c r="J19" s="84">
        <v>155.30000000000001</v>
      </c>
      <c r="K19" s="84">
        <v>155.30000000000001</v>
      </c>
      <c r="L19" s="84">
        <v>126.3</v>
      </c>
      <c r="M19" s="83">
        <f t="shared" si="2"/>
        <v>-0.11783644558918227</v>
      </c>
      <c r="N19" s="85" t="s">
        <v>20</v>
      </c>
      <c r="O19" s="151"/>
      <c r="P19" s="86"/>
      <c r="Q19" s="87"/>
      <c r="R19" s="88"/>
    </row>
    <row r="20" spans="2:18" x14ac:dyDescent="0.25">
      <c r="B20" s="78" t="s">
        <v>41</v>
      </c>
      <c r="C20" s="49" t="s">
        <v>254</v>
      </c>
      <c r="D20" s="124">
        <v>5.87</v>
      </c>
      <c r="E20" s="124">
        <v>5.87</v>
      </c>
      <c r="F20" s="79">
        <f t="shared" si="0"/>
        <v>0</v>
      </c>
      <c r="G20" s="163">
        <v>34800</v>
      </c>
      <c r="H20" s="164">
        <v>5.87</v>
      </c>
      <c r="I20" s="79">
        <f t="shared" si="1"/>
        <v>0</v>
      </c>
      <c r="J20" s="80">
        <v>5</v>
      </c>
      <c r="K20" s="80">
        <v>5.88</v>
      </c>
      <c r="L20" s="80">
        <v>4.78</v>
      </c>
      <c r="M20" s="79">
        <f t="shared" si="2"/>
        <v>0.17399999999999993</v>
      </c>
      <c r="N20" s="53" t="s">
        <v>20</v>
      </c>
      <c r="O20" s="53" t="s">
        <v>257</v>
      </c>
      <c r="P20" s="81">
        <v>7.0000000000000007E-2</v>
      </c>
      <c r="Q20" s="55">
        <v>45748</v>
      </c>
      <c r="R20" s="82">
        <v>45772</v>
      </c>
    </row>
    <row r="21" spans="2:18" x14ac:dyDescent="0.25">
      <c r="B21" s="78" t="s">
        <v>41</v>
      </c>
      <c r="C21" s="147" t="s">
        <v>218</v>
      </c>
      <c r="D21" s="168">
        <v>2.97</v>
      </c>
      <c r="E21" s="168">
        <v>2.7</v>
      </c>
      <c r="F21" s="83">
        <f t="shared" si="0"/>
        <v>0.10000000000000009</v>
      </c>
      <c r="G21" s="166">
        <v>1662289</v>
      </c>
      <c r="H21" s="167">
        <v>2.95</v>
      </c>
      <c r="I21" s="83">
        <f t="shared" si="1"/>
        <v>6.7796610169492677E-3</v>
      </c>
      <c r="J21" s="84">
        <v>2.59</v>
      </c>
      <c r="K21" s="84">
        <v>3.78</v>
      </c>
      <c r="L21" s="84">
        <v>1.59</v>
      </c>
      <c r="M21" s="83">
        <f t="shared" si="2"/>
        <v>0.14671814671814687</v>
      </c>
      <c r="N21" s="85" t="s">
        <v>20</v>
      </c>
      <c r="O21" s="151"/>
      <c r="P21" s="86"/>
      <c r="Q21" s="87"/>
      <c r="R21" s="88"/>
    </row>
    <row r="22" spans="2:18" x14ac:dyDescent="0.25">
      <c r="B22" s="78" t="s">
        <v>42</v>
      </c>
      <c r="C22" s="49" t="s">
        <v>212</v>
      </c>
      <c r="D22" s="124">
        <v>206</v>
      </c>
      <c r="E22" s="124">
        <v>206</v>
      </c>
      <c r="F22" s="79">
        <f t="shared" si="0"/>
        <v>0</v>
      </c>
      <c r="G22" s="163">
        <v>27994</v>
      </c>
      <c r="H22" s="164">
        <v>206</v>
      </c>
      <c r="I22" s="79">
        <f t="shared" si="1"/>
        <v>0</v>
      </c>
      <c r="J22" s="80">
        <v>197.35</v>
      </c>
      <c r="K22" s="80">
        <v>206</v>
      </c>
      <c r="L22" s="80">
        <v>179.45</v>
      </c>
      <c r="M22" s="79">
        <f t="shared" si="2"/>
        <v>4.3830757537370202E-2</v>
      </c>
      <c r="N22" s="53" t="s">
        <v>20</v>
      </c>
      <c r="P22" s="81"/>
      <c r="R22" s="82"/>
    </row>
    <row r="23" spans="2:18" x14ac:dyDescent="0.25">
      <c r="B23" s="78" t="s">
        <v>21</v>
      </c>
      <c r="C23" s="147" t="s">
        <v>43</v>
      </c>
      <c r="D23" s="168">
        <v>51.25</v>
      </c>
      <c r="E23" s="168">
        <v>51.25</v>
      </c>
      <c r="F23" s="83">
        <f t="shared" si="0"/>
        <v>0</v>
      </c>
      <c r="G23" s="166">
        <v>496</v>
      </c>
      <c r="H23" s="167">
        <v>56.9</v>
      </c>
      <c r="I23" s="83">
        <f t="shared" si="1"/>
        <v>-9.9297012302284715E-2</v>
      </c>
      <c r="J23" s="84">
        <v>36.6</v>
      </c>
      <c r="K23" s="84">
        <v>56.9</v>
      </c>
      <c r="L23" s="84">
        <v>36.6</v>
      </c>
      <c r="M23" s="83">
        <f t="shared" si="2"/>
        <v>0.4002732240437159</v>
      </c>
      <c r="N23" s="85" t="s">
        <v>40</v>
      </c>
      <c r="O23" s="151"/>
      <c r="P23" s="86"/>
      <c r="Q23" s="87"/>
      <c r="R23" s="88"/>
    </row>
    <row r="24" spans="2:18" x14ac:dyDescent="0.25">
      <c r="B24" s="78"/>
      <c r="C24" s="49" t="s">
        <v>44</v>
      </c>
      <c r="D24" s="124">
        <v>5.5</v>
      </c>
      <c r="E24" s="124">
        <v>6.05</v>
      </c>
      <c r="F24" s="79">
        <f t="shared" si="0"/>
        <v>-9.0909090909090828E-2</v>
      </c>
      <c r="G24" s="163">
        <v>2609398</v>
      </c>
      <c r="H24" s="164">
        <v>6.05</v>
      </c>
      <c r="I24" s="79">
        <f t="shared" si="1"/>
        <v>-9.0909090909090828E-2</v>
      </c>
      <c r="J24" s="80">
        <v>6.2</v>
      </c>
      <c r="K24" s="80">
        <v>7.55</v>
      </c>
      <c r="L24" s="80">
        <v>5</v>
      </c>
      <c r="M24" s="79">
        <f t="shared" si="2"/>
        <v>-0.11290322580645162</v>
      </c>
      <c r="N24" s="53" t="s">
        <v>20</v>
      </c>
      <c r="P24" s="81"/>
      <c r="R24" s="82"/>
    </row>
    <row r="25" spans="2:18" x14ac:dyDescent="0.25">
      <c r="B25" s="78"/>
      <c r="C25" s="147" t="s">
        <v>21</v>
      </c>
      <c r="D25" s="168" t="s">
        <v>243</v>
      </c>
      <c r="E25" s="168" t="s">
        <v>243</v>
      </c>
      <c r="F25" s="83"/>
      <c r="G25" s="166"/>
      <c r="H25" s="167" t="s">
        <v>243</v>
      </c>
      <c r="I25" s="83"/>
      <c r="J25" s="84"/>
      <c r="K25" s="84"/>
      <c r="L25" s="84"/>
      <c r="M25" s="83"/>
      <c r="N25" s="85"/>
      <c r="O25" s="151"/>
      <c r="P25" s="86"/>
      <c r="Q25" s="87"/>
      <c r="R25" s="88"/>
    </row>
    <row r="26" spans="2:18" x14ac:dyDescent="0.25">
      <c r="B26" s="72" t="s">
        <v>45</v>
      </c>
      <c r="C26" s="143"/>
      <c r="D26" s="125" t="s">
        <v>243</v>
      </c>
      <c r="E26" s="125" t="s">
        <v>243</v>
      </c>
      <c r="F26" s="75"/>
      <c r="G26" s="169"/>
      <c r="H26" s="89" t="s">
        <v>243</v>
      </c>
      <c r="I26" s="75"/>
      <c r="J26" s="74"/>
      <c r="K26" s="74"/>
      <c r="L26" s="74"/>
      <c r="M26" s="75"/>
      <c r="N26" s="145"/>
      <c r="O26" s="145"/>
      <c r="P26" s="76"/>
      <c r="Q26" s="146"/>
      <c r="R26" s="77"/>
    </row>
    <row r="27" spans="2:18" x14ac:dyDescent="0.25">
      <c r="B27" s="78" t="s">
        <v>46</v>
      </c>
      <c r="C27" s="49" t="s">
        <v>47</v>
      </c>
      <c r="D27" s="124">
        <v>0.2</v>
      </c>
      <c r="E27" s="124">
        <v>0.2</v>
      </c>
      <c r="F27" s="79">
        <f t="shared" ref="F27:F48" si="3">D27/E27-1</f>
        <v>0</v>
      </c>
      <c r="G27" s="163">
        <v>0</v>
      </c>
      <c r="H27" s="164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25">
      <c r="B28" s="78" t="s">
        <v>48</v>
      </c>
      <c r="C28" s="147" t="s">
        <v>49</v>
      </c>
      <c r="D28" s="168">
        <v>4.09</v>
      </c>
      <c r="E28" s="168">
        <v>4.09</v>
      </c>
      <c r="F28" s="83">
        <f t="shared" si="3"/>
        <v>0</v>
      </c>
      <c r="G28" s="166">
        <v>133025</v>
      </c>
      <c r="H28" s="167">
        <v>3.8</v>
      </c>
      <c r="I28" s="83">
        <f t="shared" si="4"/>
        <v>7.6315789473684115E-2</v>
      </c>
      <c r="J28" s="84">
        <v>4.28</v>
      </c>
      <c r="K28" s="84">
        <v>4.33</v>
      </c>
      <c r="L28" s="84">
        <v>3.7</v>
      </c>
      <c r="M28" s="83">
        <f t="shared" ref="M28:M48" si="5">D28/J28-1</f>
        <v>-4.439252336448607E-2</v>
      </c>
      <c r="N28" s="85" t="s">
        <v>20</v>
      </c>
      <c r="O28" s="85" t="s">
        <v>257</v>
      </c>
      <c r="P28" s="86">
        <v>0.06</v>
      </c>
      <c r="Q28" s="87">
        <v>45789</v>
      </c>
      <c r="R28" s="88" t="s">
        <v>260</v>
      </c>
    </row>
    <row r="29" spans="2:18" x14ac:dyDescent="0.25">
      <c r="B29" s="78" t="s">
        <v>21</v>
      </c>
      <c r="C29" s="49" t="s">
        <v>50</v>
      </c>
      <c r="D29" s="124">
        <v>7.09</v>
      </c>
      <c r="E29" s="124">
        <v>7.09</v>
      </c>
      <c r="F29" s="79">
        <f t="shared" si="3"/>
        <v>0</v>
      </c>
      <c r="G29" s="163">
        <v>1</v>
      </c>
      <c r="H29" s="164">
        <v>7.09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-0.17939814814814825</v>
      </c>
      <c r="N29" s="53" t="s">
        <v>20</v>
      </c>
      <c r="P29" s="81"/>
      <c r="R29" s="82"/>
    </row>
    <row r="30" spans="2:18" x14ac:dyDescent="0.25">
      <c r="B30" s="78" t="s">
        <v>21</v>
      </c>
      <c r="C30" s="147" t="s">
        <v>51</v>
      </c>
      <c r="D30" s="168">
        <v>80</v>
      </c>
      <c r="E30" s="168">
        <v>80</v>
      </c>
      <c r="F30" s="83">
        <f t="shared" si="3"/>
        <v>0</v>
      </c>
      <c r="G30" s="166">
        <v>639826</v>
      </c>
      <c r="H30" s="167">
        <v>80</v>
      </c>
      <c r="I30" s="83">
        <f t="shared" si="4"/>
        <v>0</v>
      </c>
      <c r="J30" s="84">
        <v>77.099999999999994</v>
      </c>
      <c r="K30" s="84">
        <v>80</v>
      </c>
      <c r="L30" s="84">
        <v>65</v>
      </c>
      <c r="M30" s="83">
        <f t="shared" si="5"/>
        <v>3.7613488975356768E-2</v>
      </c>
      <c r="N30" s="85" t="s">
        <v>52</v>
      </c>
      <c r="O30" s="85"/>
      <c r="P30" s="86"/>
      <c r="Q30" s="87"/>
      <c r="R30" s="88"/>
    </row>
    <row r="31" spans="2:18" x14ac:dyDescent="0.25">
      <c r="B31" s="78" t="s">
        <v>21</v>
      </c>
      <c r="C31" s="49" t="s">
        <v>53</v>
      </c>
      <c r="D31" s="124">
        <v>5.0999999999999996</v>
      </c>
      <c r="E31" s="124">
        <v>5.0999999999999996</v>
      </c>
      <c r="F31" s="79">
        <f t="shared" si="3"/>
        <v>0</v>
      </c>
      <c r="G31" s="163">
        <v>3269622</v>
      </c>
      <c r="H31" s="164">
        <v>5.15</v>
      </c>
      <c r="I31" s="79">
        <f t="shared" si="4"/>
        <v>-9.7087378640777766E-3</v>
      </c>
      <c r="J31" s="80">
        <v>5.6</v>
      </c>
      <c r="K31" s="80">
        <v>5.7</v>
      </c>
      <c r="L31" s="80">
        <v>5</v>
      </c>
      <c r="M31" s="79">
        <f t="shared" si="5"/>
        <v>-8.9285714285714302E-2</v>
      </c>
      <c r="N31" s="53" t="s">
        <v>20</v>
      </c>
      <c r="P31" s="81"/>
      <c r="R31" s="82"/>
    </row>
    <row r="32" spans="2:18" x14ac:dyDescent="0.25">
      <c r="B32" s="78" t="s">
        <v>21</v>
      </c>
      <c r="C32" s="147" t="s">
        <v>54</v>
      </c>
      <c r="D32" s="168">
        <v>34.1</v>
      </c>
      <c r="E32" s="168">
        <v>33.6</v>
      </c>
      <c r="F32" s="83">
        <f t="shared" si="3"/>
        <v>1.4880952380952328E-2</v>
      </c>
      <c r="G32" s="166">
        <v>1823324</v>
      </c>
      <c r="H32" s="167">
        <v>33.4</v>
      </c>
      <c r="I32" s="83">
        <f t="shared" si="4"/>
        <v>2.0958083832335328E-2</v>
      </c>
      <c r="J32" s="84">
        <v>35.799999999999997</v>
      </c>
      <c r="K32" s="84">
        <v>36.299999999999997</v>
      </c>
      <c r="L32" s="84">
        <v>31</v>
      </c>
      <c r="M32" s="83">
        <f t="shared" si="5"/>
        <v>-4.7486033519552939E-2</v>
      </c>
      <c r="N32" s="85" t="s">
        <v>20</v>
      </c>
      <c r="O32" s="85"/>
      <c r="P32" s="86"/>
      <c r="Q32" s="87"/>
      <c r="R32" s="88"/>
    </row>
    <row r="33" spans="2:18" x14ac:dyDescent="0.25">
      <c r="B33" s="78" t="s">
        <v>55</v>
      </c>
      <c r="C33" s="49" t="s">
        <v>56</v>
      </c>
      <c r="D33" s="124">
        <v>2.09</v>
      </c>
      <c r="E33" s="124">
        <v>2.09</v>
      </c>
      <c r="F33" s="79">
        <f t="shared" si="3"/>
        <v>0</v>
      </c>
      <c r="G33" s="163">
        <v>15</v>
      </c>
      <c r="H33" s="164">
        <v>2.09</v>
      </c>
      <c r="I33" s="79">
        <f t="shared" si="4"/>
        <v>0</v>
      </c>
      <c r="J33" s="80">
        <v>2</v>
      </c>
      <c r="K33" s="80">
        <v>2.09</v>
      </c>
      <c r="L33" s="80">
        <v>1.7</v>
      </c>
      <c r="M33" s="79">
        <f t="shared" si="5"/>
        <v>4.4999999999999929E-2</v>
      </c>
      <c r="N33" s="53" t="s">
        <v>20</v>
      </c>
      <c r="P33" s="81"/>
      <c r="R33" s="82"/>
    </row>
    <row r="34" spans="2:18" x14ac:dyDescent="0.25">
      <c r="B34" s="78" t="s">
        <v>57</v>
      </c>
      <c r="C34" s="147" t="s">
        <v>239</v>
      </c>
      <c r="D34" s="168">
        <v>418</v>
      </c>
      <c r="E34" s="168">
        <v>418</v>
      </c>
      <c r="F34" s="83">
        <f t="shared" si="3"/>
        <v>0</v>
      </c>
      <c r="G34" s="166">
        <v>14501</v>
      </c>
      <c r="H34" s="167">
        <v>418</v>
      </c>
      <c r="I34" s="83">
        <f t="shared" si="4"/>
        <v>0</v>
      </c>
      <c r="J34" s="84">
        <v>415</v>
      </c>
      <c r="K34" s="84">
        <v>418</v>
      </c>
      <c r="L34" s="84">
        <v>373.5</v>
      </c>
      <c r="M34" s="83">
        <f t="shared" si="5"/>
        <v>7.2289156626506035E-3</v>
      </c>
      <c r="N34" s="85" t="s">
        <v>20</v>
      </c>
      <c r="O34" s="85"/>
      <c r="P34" s="86"/>
      <c r="Q34" s="87"/>
      <c r="R34" s="88"/>
    </row>
    <row r="35" spans="2:18" x14ac:dyDescent="0.25">
      <c r="B35" s="78" t="s">
        <v>21</v>
      </c>
      <c r="C35" s="49" t="s">
        <v>58</v>
      </c>
      <c r="D35" s="124">
        <v>23.55</v>
      </c>
      <c r="E35" s="124">
        <v>26</v>
      </c>
      <c r="F35" s="79">
        <f t="shared" si="3"/>
        <v>-9.4230769230769229E-2</v>
      </c>
      <c r="G35" s="163">
        <v>363776</v>
      </c>
      <c r="H35" s="164">
        <v>23.1</v>
      </c>
      <c r="I35" s="79">
        <f t="shared" si="4"/>
        <v>1.9480519480519431E-2</v>
      </c>
      <c r="J35" s="80">
        <v>29.35</v>
      </c>
      <c r="K35" s="80">
        <v>32</v>
      </c>
      <c r="L35" s="80">
        <v>21.5</v>
      </c>
      <c r="M35" s="79">
        <f t="shared" si="5"/>
        <v>-0.19761499148211248</v>
      </c>
      <c r="N35" s="53" t="s">
        <v>20</v>
      </c>
      <c r="P35" s="81"/>
      <c r="R35" s="82"/>
    </row>
    <row r="36" spans="2:18" x14ac:dyDescent="0.25">
      <c r="B36" s="78" t="s">
        <v>21</v>
      </c>
      <c r="C36" s="147" t="s">
        <v>59</v>
      </c>
      <c r="D36" s="168">
        <v>1020</v>
      </c>
      <c r="E36" s="168">
        <v>1000</v>
      </c>
      <c r="F36" s="83">
        <f t="shared" si="3"/>
        <v>2.0000000000000018E-2</v>
      </c>
      <c r="G36" s="166">
        <v>2352272</v>
      </c>
      <c r="H36" s="167">
        <v>975</v>
      </c>
      <c r="I36" s="83">
        <f t="shared" si="4"/>
        <v>4.6153846153846212E-2</v>
      </c>
      <c r="J36" s="84">
        <v>975</v>
      </c>
      <c r="K36" s="84">
        <v>1020</v>
      </c>
      <c r="L36" s="84">
        <v>875</v>
      </c>
      <c r="M36" s="83">
        <f t="shared" si="5"/>
        <v>4.6153846153846212E-2</v>
      </c>
      <c r="N36" s="85" t="s">
        <v>20</v>
      </c>
      <c r="O36" s="85"/>
      <c r="P36" s="86"/>
      <c r="Q36" s="87"/>
      <c r="R36" s="88"/>
    </row>
    <row r="37" spans="2:18" x14ac:dyDescent="0.25">
      <c r="B37" s="78" t="s">
        <v>21</v>
      </c>
      <c r="C37" s="49" t="s">
        <v>60</v>
      </c>
      <c r="D37" s="124">
        <v>33.1</v>
      </c>
      <c r="E37" s="124">
        <v>34.5</v>
      </c>
      <c r="F37" s="79">
        <f t="shared" si="3"/>
        <v>-4.057971014492745E-2</v>
      </c>
      <c r="G37" s="163">
        <v>1572993</v>
      </c>
      <c r="H37" s="164">
        <v>36</v>
      </c>
      <c r="I37" s="79">
        <f t="shared" si="4"/>
        <v>-8.0555555555555491E-2</v>
      </c>
      <c r="J37" s="80">
        <v>40.5</v>
      </c>
      <c r="K37" s="80">
        <v>41.4</v>
      </c>
      <c r="L37" s="80">
        <v>32.450000000000003</v>
      </c>
      <c r="M37" s="79">
        <f t="shared" si="5"/>
        <v>-0.18271604938271602</v>
      </c>
      <c r="N37" s="53" t="s">
        <v>20</v>
      </c>
      <c r="P37" s="81"/>
      <c r="R37" s="82"/>
    </row>
    <row r="38" spans="2:18" x14ac:dyDescent="0.25">
      <c r="B38" s="78" t="s">
        <v>21</v>
      </c>
      <c r="C38" s="147" t="s">
        <v>61</v>
      </c>
      <c r="D38" s="168">
        <v>12.35</v>
      </c>
      <c r="E38" s="168">
        <v>12.55</v>
      </c>
      <c r="F38" s="83">
        <f t="shared" si="3"/>
        <v>-1.5936254980079778E-2</v>
      </c>
      <c r="G38" s="166">
        <v>2416650</v>
      </c>
      <c r="H38" s="167">
        <v>12.8</v>
      </c>
      <c r="I38" s="83">
        <f t="shared" si="4"/>
        <v>-3.5156250000000111E-2</v>
      </c>
      <c r="J38" s="84">
        <v>10.6</v>
      </c>
      <c r="K38" s="84">
        <v>14</v>
      </c>
      <c r="L38" s="84">
        <v>6.3</v>
      </c>
      <c r="M38" s="83">
        <f t="shared" si="5"/>
        <v>0.16509433962264142</v>
      </c>
      <c r="N38" s="85" t="s">
        <v>40</v>
      </c>
      <c r="O38" s="85"/>
      <c r="P38" s="86"/>
      <c r="Q38" s="87"/>
      <c r="R38" s="88"/>
    </row>
    <row r="39" spans="2:18" x14ac:dyDescent="0.25">
      <c r="B39" s="78" t="s">
        <v>21</v>
      </c>
      <c r="C39" s="49" t="s">
        <v>62</v>
      </c>
      <c r="D39" s="124">
        <v>0.36</v>
      </c>
      <c r="E39" s="124">
        <v>0.36</v>
      </c>
      <c r="F39" s="79">
        <f t="shared" si="3"/>
        <v>0</v>
      </c>
      <c r="G39" s="163">
        <v>0</v>
      </c>
      <c r="H39" s="164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25">
      <c r="B40" s="78" t="s">
        <v>21</v>
      </c>
      <c r="C40" s="147" t="s">
        <v>235</v>
      </c>
      <c r="D40" s="168">
        <v>45.95</v>
      </c>
      <c r="E40" s="168">
        <v>43</v>
      </c>
      <c r="F40" s="83">
        <f t="shared" si="3"/>
        <v>6.8604651162790686E-2</v>
      </c>
      <c r="G40" s="166">
        <v>1794486</v>
      </c>
      <c r="H40" s="167">
        <v>44</v>
      </c>
      <c r="I40" s="83">
        <f t="shared" si="4"/>
        <v>4.4318181818181923E-2</v>
      </c>
      <c r="J40" s="84">
        <v>41</v>
      </c>
      <c r="K40" s="84">
        <v>45.95</v>
      </c>
      <c r="L40" s="84">
        <v>30</v>
      </c>
      <c r="M40" s="83">
        <f t="shared" si="5"/>
        <v>0.12073170731707328</v>
      </c>
      <c r="N40" s="85" t="s">
        <v>20</v>
      </c>
      <c r="O40" s="85" t="s">
        <v>257</v>
      </c>
      <c r="P40" s="86">
        <v>2</v>
      </c>
      <c r="Q40" s="87">
        <v>45764</v>
      </c>
      <c r="R40" s="88">
        <v>45786</v>
      </c>
    </row>
    <row r="41" spans="2:18" x14ac:dyDescent="0.25">
      <c r="B41" s="78" t="s">
        <v>21</v>
      </c>
      <c r="C41" s="49" t="s">
        <v>63</v>
      </c>
      <c r="D41" s="124">
        <v>87.75</v>
      </c>
      <c r="E41" s="124">
        <v>79.8</v>
      </c>
      <c r="F41" s="79">
        <f t="shared" si="3"/>
        <v>9.9624060150375948E-2</v>
      </c>
      <c r="G41" s="163">
        <v>283084</v>
      </c>
      <c r="H41" s="164">
        <v>79.8</v>
      </c>
      <c r="I41" s="79">
        <f t="shared" si="4"/>
        <v>9.9624060150375948E-2</v>
      </c>
      <c r="J41" s="80">
        <v>73.3</v>
      </c>
      <c r="K41" s="80">
        <v>87.75</v>
      </c>
      <c r="L41" s="80">
        <v>41</v>
      </c>
      <c r="M41" s="79">
        <f t="shared" si="5"/>
        <v>0.19713506139154169</v>
      </c>
      <c r="N41" s="53" t="s">
        <v>40</v>
      </c>
      <c r="P41" s="81"/>
      <c r="R41" s="82"/>
    </row>
    <row r="42" spans="2:18" x14ac:dyDescent="0.25">
      <c r="B42" s="78"/>
      <c r="C42" s="147" t="s">
        <v>247</v>
      </c>
      <c r="D42" s="168">
        <v>1.6</v>
      </c>
      <c r="E42" s="168">
        <v>1.6</v>
      </c>
      <c r="F42" s="83">
        <f t="shared" si="3"/>
        <v>0</v>
      </c>
      <c r="G42" s="166">
        <v>142742</v>
      </c>
      <c r="H42" s="167">
        <v>1.65</v>
      </c>
      <c r="I42" s="83">
        <f t="shared" si="4"/>
        <v>-3.0303030303030165E-2</v>
      </c>
      <c r="J42" s="84">
        <v>1.8</v>
      </c>
      <c r="K42" s="84">
        <v>1.8</v>
      </c>
      <c r="L42" s="84">
        <v>1.44</v>
      </c>
      <c r="M42" s="83">
        <f t="shared" si="5"/>
        <v>-0.11111111111111105</v>
      </c>
      <c r="N42" s="85" t="s">
        <v>20</v>
      </c>
      <c r="O42" s="85"/>
      <c r="P42" s="86"/>
      <c r="Q42" s="87"/>
      <c r="R42" s="88"/>
    </row>
    <row r="43" spans="2:18" x14ac:dyDescent="0.25">
      <c r="B43" s="78" t="s">
        <v>65</v>
      </c>
      <c r="C43" s="49" t="s">
        <v>64</v>
      </c>
      <c r="D43" s="124">
        <v>4.8499999999999996</v>
      </c>
      <c r="E43" s="124">
        <v>4.8499999999999996</v>
      </c>
      <c r="F43" s="79">
        <f t="shared" si="3"/>
        <v>0</v>
      </c>
      <c r="G43" s="163">
        <v>0</v>
      </c>
      <c r="H43" s="164">
        <v>4.8499999999999996</v>
      </c>
      <c r="I43" s="79">
        <f t="shared" si="4"/>
        <v>0</v>
      </c>
      <c r="J43" s="80">
        <v>7.5</v>
      </c>
      <c r="K43" s="80">
        <v>8.15</v>
      </c>
      <c r="L43" s="80">
        <v>4.8</v>
      </c>
      <c r="M43" s="79">
        <f t="shared" si="5"/>
        <v>-0.35333333333333339</v>
      </c>
      <c r="N43" s="53" t="s">
        <v>20</v>
      </c>
      <c r="P43" s="81"/>
      <c r="R43" s="82"/>
    </row>
    <row r="44" spans="2:18" x14ac:dyDescent="0.25">
      <c r="B44" s="78" t="s">
        <v>21</v>
      </c>
      <c r="C44" s="147" t="s">
        <v>66</v>
      </c>
      <c r="D44" s="168">
        <v>99.85</v>
      </c>
      <c r="E44" s="168">
        <v>99.85</v>
      </c>
      <c r="F44" s="83">
        <f t="shared" si="3"/>
        <v>0</v>
      </c>
      <c r="G44" s="166">
        <v>6715</v>
      </c>
      <c r="H44" s="167">
        <v>99.85</v>
      </c>
      <c r="I44" s="83">
        <f t="shared" si="4"/>
        <v>0</v>
      </c>
      <c r="J44" s="84">
        <v>86.5</v>
      </c>
      <c r="K44" s="84">
        <v>101</v>
      </c>
      <c r="L44" s="84">
        <v>59.1</v>
      </c>
      <c r="M44" s="83">
        <f t="shared" si="5"/>
        <v>0.15433526011560694</v>
      </c>
      <c r="N44" s="85" t="s">
        <v>20</v>
      </c>
      <c r="O44" s="85"/>
      <c r="P44" s="86"/>
      <c r="Q44" s="87"/>
      <c r="R44" s="88"/>
    </row>
    <row r="45" spans="2:18" x14ac:dyDescent="0.25">
      <c r="B45" s="78" t="s">
        <v>21</v>
      </c>
      <c r="C45" s="49" t="s">
        <v>67</v>
      </c>
      <c r="D45" s="124">
        <v>25.3</v>
      </c>
      <c r="E45" s="124">
        <v>25.3</v>
      </c>
      <c r="F45" s="79">
        <f t="shared" si="3"/>
        <v>0</v>
      </c>
      <c r="G45" s="163">
        <v>165</v>
      </c>
      <c r="H45" s="164">
        <v>25.3</v>
      </c>
      <c r="I45" s="79">
        <f t="shared" si="4"/>
        <v>0</v>
      </c>
      <c r="J45" s="80">
        <v>21.2</v>
      </c>
      <c r="K45" s="80">
        <v>25.3</v>
      </c>
      <c r="L45" s="80">
        <v>19.3</v>
      </c>
      <c r="M45" s="79">
        <f t="shared" si="5"/>
        <v>0.19339622641509435</v>
      </c>
      <c r="N45" s="53" t="s">
        <v>68</v>
      </c>
      <c r="P45" s="81"/>
      <c r="R45" s="82"/>
    </row>
    <row r="46" spans="2:18" x14ac:dyDescent="0.25">
      <c r="B46" s="78" t="s">
        <v>70</v>
      </c>
      <c r="C46" s="147" t="s">
        <v>69</v>
      </c>
      <c r="D46" s="168">
        <v>37.65</v>
      </c>
      <c r="E46" s="168">
        <v>37.65</v>
      </c>
      <c r="F46" s="83">
        <f t="shared" si="3"/>
        <v>0</v>
      </c>
      <c r="G46" s="166">
        <v>148361</v>
      </c>
      <c r="H46" s="167">
        <v>37.65</v>
      </c>
      <c r="I46" s="83">
        <f t="shared" si="4"/>
        <v>0</v>
      </c>
      <c r="J46" s="84">
        <v>36.200000000000003</v>
      </c>
      <c r="K46" s="84">
        <v>40</v>
      </c>
      <c r="L46" s="84">
        <v>22.5</v>
      </c>
      <c r="M46" s="83">
        <f t="shared" si="5"/>
        <v>4.00552486187844E-2</v>
      </c>
      <c r="N46" s="85" t="s">
        <v>31</v>
      </c>
      <c r="O46" s="85" t="s">
        <v>257</v>
      </c>
      <c r="P46" s="86">
        <v>1.05</v>
      </c>
      <c r="Q46" s="87">
        <v>45698</v>
      </c>
      <c r="R46" s="88">
        <v>45722</v>
      </c>
    </row>
    <row r="47" spans="2:18" x14ac:dyDescent="0.25">
      <c r="B47" s="78" t="s">
        <v>21</v>
      </c>
      <c r="C47" s="49" t="s">
        <v>71</v>
      </c>
      <c r="D47" s="124">
        <v>37.1</v>
      </c>
      <c r="E47" s="124">
        <v>37.1</v>
      </c>
      <c r="F47" s="79">
        <f>D47/E47-1</f>
        <v>0</v>
      </c>
      <c r="G47" s="163">
        <v>193657</v>
      </c>
      <c r="H47" s="164">
        <v>37.1</v>
      </c>
      <c r="I47" s="79">
        <f t="shared" si="4"/>
        <v>0</v>
      </c>
      <c r="J47" s="80">
        <v>27.5</v>
      </c>
      <c r="K47" s="80">
        <v>37.1</v>
      </c>
      <c r="L47" s="80">
        <v>22.3</v>
      </c>
      <c r="M47" s="79">
        <f t="shared" si="5"/>
        <v>0.34909090909090912</v>
      </c>
      <c r="N47" s="53" t="s">
        <v>72</v>
      </c>
      <c r="P47" s="81"/>
      <c r="R47" s="82"/>
    </row>
    <row r="48" spans="2:18" x14ac:dyDescent="0.25">
      <c r="B48" s="78"/>
      <c r="C48" s="147" t="s">
        <v>73</v>
      </c>
      <c r="D48" s="168">
        <v>38.450000000000003</v>
      </c>
      <c r="E48" s="168">
        <v>38.450000000000003</v>
      </c>
      <c r="F48" s="83">
        <f t="shared" si="3"/>
        <v>0</v>
      </c>
      <c r="G48" s="166">
        <v>126587</v>
      </c>
      <c r="H48" s="167">
        <v>38.450000000000003</v>
      </c>
      <c r="I48" s="83">
        <f t="shared" si="4"/>
        <v>0</v>
      </c>
      <c r="J48" s="84">
        <v>39.450000000000003</v>
      </c>
      <c r="K48" s="84">
        <v>40</v>
      </c>
      <c r="L48" s="84">
        <v>32.950000000000003</v>
      </c>
      <c r="M48" s="83">
        <f t="shared" si="5"/>
        <v>-2.5348542458808576E-2</v>
      </c>
      <c r="N48" s="85" t="s">
        <v>20</v>
      </c>
      <c r="O48" s="85"/>
      <c r="P48" s="86"/>
      <c r="Q48" s="87"/>
      <c r="R48" s="88"/>
    </row>
    <row r="49" spans="1:21" x14ac:dyDescent="0.25">
      <c r="B49" s="78"/>
      <c r="D49" s="124"/>
      <c r="E49" s="124"/>
      <c r="F49" s="79"/>
      <c r="G49" s="163"/>
      <c r="H49" s="164"/>
      <c r="I49" s="79"/>
      <c r="J49" s="92"/>
      <c r="K49" s="92"/>
      <c r="L49" s="80"/>
      <c r="M49" s="79"/>
      <c r="P49" s="81"/>
      <c r="R49" s="82"/>
    </row>
    <row r="50" spans="1:21" x14ac:dyDescent="0.25">
      <c r="A50" s="96"/>
      <c r="B50" s="97" t="s">
        <v>74</v>
      </c>
      <c r="C50" s="89"/>
      <c r="D50" s="125" t="s">
        <v>243</v>
      </c>
      <c r="E50" s="125" t="s">
        <v>243</v>
      </c>
      <c r="F50" s="89"/>
      <c r="G50" s="89"/>
      <c r="H50" s="89" t="s">
        <v>243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25">
      <c r="A51" s="96"/>
      <c r="B51" s="99" t="s">
        <v>75</v>
      </c>
      <c r="C51" s="49" t="s">
        <v>241</v>
      </c>
      <c r="D51" s="124">
        <v>22.35</v>
      </c>
      <c r="E51" s="124">
        <v>22</v>
      </c>
      <c r="F51" s="79">
        <f>D51/E51-1</f>
        <v>1.5909090909090873E-2</v>
      </c>
      <c r="G51" s="163">
        <v>24753530</v>
      </c>
      <c r="H51" s="164">
        <v>22.5</v>
      </c>
      <c r="I51" s="79">
        <f t="shared" ref="I51:I77" si="6">D51/H51-1</f>
        <v>-6.6666666666665986E-3</v>
      </c>
      <c r="J51" s="80">
        <v>28</v>
      </c>
      <c r="K51" s="80">
        <v>28.15</v>
      </c>
      <c r="L51" s="80">
        <v>22</v>
      </c>
      <c r="M51" s="79">
        <f t="shared" ref="M51:M77" si="7">D51/J51-1</f>
        <v>-0.20178571428571423</v>
      </c>
      <c r="N51" s="53" t="s">
        <v>20</v>
      </c>
      <c r="P51" s="81"/>
      <c r="R51" s="82"/>
      <c r="S51" s="96"/>
      <c r="T51" s="96"/>
      <c r="U51" s="96"/>
    </row>
    <row r="52" spans="1:21" x14ac:dyDescent="0.25">
      <c r="A52" s="96"/>
      <c r="B52" s="99" t="s">
        <v>21</v>
      </c>
      <c r="C52" s="147" t="s">
        <v>76</v>
      </c>
      <c r="D52" s="168">
        <v>29.4</v>
      </c>
      <c r="E52" s="168">
        <v>29.4</v>
      </c>
      <c r="F52" s="83">
        <f t="shared" ref="F52:F77" si="8">D52/E52-1</f>
        <v>0</v>
      </c>
      <c r="G52" s="166">
        <v>426517</v>
      </c>
      <c r="H52" s="167">
        <v>29.4</v>
      </c>
      <c r="I52" s="83">
        <f t="shared" si="6"/>
        <v>0</v>
      </c>
      <c r="J52" s="84">
        <v>31.3</v>
      </c>
      <c r="K52" s="84">
        <v>34.700000000000003</v>
      </c>
      <c r="L52" s="84">
        <v>28</v>
      </c>
      <c r="M52" s="83">
        <f t="shared" si="7"/>
        <v>-6.0702875399361034E-2</v>
      </c>
      <c r="N52" s="85" t="s">
        <v>20</v>
      </c>
      <c r="O52" s="85"/>
      <c r="P52" s="86"/>
      <c r="Q52" s="87"/>
      <c r="R52" s="88"/>
      <c r="S52" s="96"/>
      <c r="T52" s="96"/>
      <c r="U52" s="96"/>
    </row>
    <row r="53" spans="1:21" x14ac:dyDescent="0.25">
      <c r="A53" s="96"/>
      <c r="B53" s="99" t="s">
        <v>21</v>
      </c>
      <c r="C53" s="49" t="s">
        <v>77</v>
      </c>
      <c r="D53" s="124">
        <v>9.6999999999999993</v>
      </c>
      <c r="E53" s="124">
        <v>9.75</v>
      </c>
      <c r="F53" s="79">
        <f t="shared" si="8"/>
        <v>-5.128205128205221E-3</v>
      </c>
      <c r="G53" s="163">
        <v>1400849</v>
      </c>
      <c r="H53" s="164">
        <v>9.5</v>
      </c>
      <c r="I53" s="79">
        <f t="shared" si="6"/>
        <v>2.1052631578947212E-2</v>
      </c>
      <c r="J53" s="80">
        <v>12</v>
      </c>
      <c r="K53" s="80">
        <v>12</v>
      </c>
      <c r="L53" s="80">
        <v>9</v>
      </c>
      <c r="M53" s="79">
        <f t="shared" si="7"/>
        <v>-0.19166666666666676</v>
      </c>
      <c r="N53" s="53" t="s">
        <v>20</v>
      </c>
      <c r="P53" s="81"/>
      <c r="R53" s="82"/>
      <c r="S53" s="96"/>
      <c r="T53" s="96"/>
      <c r="U53" s="96"/>
    </row>
    <row r="54" spans="1:21" x14ac:dyDescent="0.25">
      <c r="A54" s="96"/>
      <c r="B54" s="99" t="s">
        <v>21</v>
      </c>
      <c r="C54" s="147" t="s">
        <v>78</v>
      </c>
      <c r="D54" s="168">
        <v>19</v>
      </c>
      <c r="E54" s="168">
        <v>19.149999999999999</v>
      </c>
      <c r="F54" s="83">
        <f t="shared" si="8"/>
        <v>-7.8328981723236879E-3</v>
      </c>
      <c r="G54" s="166">
        <v>47552146</v>
      </c>
      <c r="H54" s="167">
        <v>18.25</v>
      </c>
      <c r="I54" s="83">
        <f t="shared" si="6"/>
        <v>4.1095890410958846E-2</v>
      </c>
      <c r="J54" s="84">
        <v>20.85</v>
      </c>
      <c r="K54" s="84">
        <v>20.85</v>
      </c>
      <c r="L54" s="84">
        <v>16.75</v>
      </c>
      <c r="M54" s="83">
        <f t="shared" si="7"/>
        <v>-8.8729016786570858E-2</v>
      </c>
      <c r="N54" s="85" t="s">
        <v>20</v>
      </c>
      <c r="O54" s="85"/>
      <c r="P54" s="86"/>
      <c r="Q54" s="87"/>
      <c r="R54" s="88"/>
      <c r="S54" s="96"/>
      <c r="T54" s="96"/>
      <c r="U54" s="96"/>
    </row>
    <row r="55" spans="1:21" x14ac:dyDescent="0.25">
      <c r="A55" s="96"/>
      <c r="B55" s="99" t="s">
        <v>21</v>
      </c>
      <c r="C55" s="49" t="s">
        <v>265</v>
      </c>
      <c r="D55" s="124">
        <v>28.15</v>
      </c>
      <c r="E55" s="124">
        <v>28</v>
      </c>
      <c r="F55" s="79">
        <f t="shared" si="8"/>
        <v>5.3571428571428381E-3</v>
      </c>
      <c r="G55" s="163">
        <v>2153538</v>
      </c>
      <c r="H55" s="164">
        <v>28.55</v>
      </c>
      <c r="I55" s="79">
        <f t="shared" si="6"/>
        <v>-1.4010507880910739E-2</v>
      </c>
      <c r="J55" s="80">
        <v>33</v>
      </c>
      <c r="K55" s="80">
        <v>33</v>
      </c>
      <c r="L55" s="80">
        <v>27</v>
      </c>
      <c r="M55" s="79">
        <f t="shared" si="7"/>
        <v>-0.14696969696969697</v>
      </c>
      <c r="N55" s="53" t="s">
        <v>20</v>
      </c>
      <c r="P55" s="81"/>
      <c r="R55" s="82"/>
      <c r="S55" s="96"/>
      <c r="T55" s="96"/>
      <c r="U55" s="96"/>
    </row>
    <row r="56" spans="1:21" x14ac:dyDescent="0.25">
      <c r="A56" s="96"/>
      <c r="B56" s="99" t="s">
        <v>21</v>
      </c>
      <c r="C56" s="147" t="s">
        <v>217</v>
      </c>
      <c r="D56" s="168">
        <v>68.8</v>
      </c>
      <c r="E56" s="168">
        <v>64.25</v>
      </c>
      <c r="F56" s="83">
        <f t="shared" si="8"/>
        <v>7.0817120622568064E-2</v>
      </c>
      <c r="G56" s="166">
        <v>67848481</v>
      </c>
      <c r="H56" s="167">
        <v>62</v>
      </c>
      <c r="I56" s="83">
        <f t="shared" si="6"/>
        <v>0.10967741935483866</v>
      </c>
      <c r="J56" s="84">
        <v>64</v>
      </c>
      <c r="K56" s="84">
        <v>68.8</v>
      </c>
      <c r="L56" s="84">
        <v>56.2</v>
      </c>
      <c r="M56" s="83">
        <f t="shared" si="7"/>
        <v>7.4999999999999956E-2</v>
      </c>
      <c r="N56" s="85" t="s">
        <v>20</v>
      </c>
      <c r="O56" s="85"/>
      <c r="P56" s="86"/>
      <c r="Q56" s="87"/>
      <c r="R56" s="88"/>
      <c r="S56" s="96"/>
      <c r="T56" s="96"/>
      <c r="U56" s="96"/>
    </row>
    <row r="57" spans="1:21" x14ac:dyDescent="0.25">
      <c r="A57" s="96"/>
      <c r="B57" s="99"/>
      <c r="C57" s="49" t="s">
        <v>79</v>
      </c>
      <c r="D57" s="124">
        <v>3.3</v>
      </c>
      <c r="E57" s="124">
        <v>3.3</v>
      </c>
      <c r="F57" s="79">
        <f t="shared" si="8"/>
        <v>0</v>
      </c>
      <c r="G57" s="163">
        <v>9405417</v>
      </c>
      <c r="H57" s="164">
        <v>3.29</v>
      </c>
      <c r="I57" s="79">
        <f t="shared" si="6"/>
        <v>3.0395136778114118E-3</v>
      </c>
      <c r="J57" s="80">
        <v>3.5</v>
      </c>
      <c r="K57" s="80">
        <v>3.65</v>
      </c>
      <c r="L57" s="80">
        <v>2.9</v>
      </c>
      <c r="M57" s="79">
        <f t="shared" si="7"/>
        <v>-5.7142857142857162E-2</v>
      </c>
      <c r="N57" s="53" t="s">
        <v>20</v>
      </c>
      <c r="P57" s="81"/>
      <c r="Q57" s="150"/>
      <c r="R57" s="82"/>
      <c r="S57" s="96"/>
      <c r="T57" s="96"/>
      <c r="U57" s="96"/>
    </row>
    <row r="58" spans="1:21" x14ac:dyDescent="0.25">
      <c r="A58" s="96"/>
      <c r="B58" s="99" t="s">
        <v>21</v>
      </c>
      <c r="C58" s="147" t="s">
        <v>80</v>
      </c>
      <c r="D58" s="168">
        <v>62</v>
      </c>
      <c r="E58" s="168">
        <v>62</v>
      </c>
      <c r="F58" s="83">
        <f t="shared" si="8"/>
        <v>0</v>
      </c>
      <c r="G58" s="166">
        <v>164609</v>
      </c>
      <c r="H58" s="167">
        <v>62</v>
      </c>
      <c r="I58" s="83">
        <f t="shared" si="6"/>
        <v>0</v>
      </c>
      <c r="J58" s="84">
        <v>71.45</v>
      </c>
      <c r="K58" s="84">
        <v>71.45</v>
      </c>
      <c r="L58" s="84">
        <v>57.6</v>
      </c>
      <c r="M58" s="83">
        <f t="shared" si="7"/>
        <v>-0.13226032190342896</v>
      </c>
      <c r="N58" s="85" t="s">
        <v>20</v>
      </c>
      <c r="O58" s="85"/>
      <c r="P58" s="86"/>
      <c r="Q58" s="87"/>
      <c r="R58" s="88"/>
      <c r="S58" s="96"/>
      <c r="T58" s="96"/>
      <c r="U58" s="96"/>
    </row>
    <row r="59" spans="1:21" x14ac:dyDescent="0.25">
      <c r="A59" s="96"/>
      <c r="B59" s="99" t="s">
        <v>21</v>
      </c>
      <c r="C59" s="49" t="s">
        <v>81</v>
      </c>
      <c r="D59" s="124">
        <v>1.9</v>
      </c>
      <c r="E59" s="124">
        <v>1.9</v>
      </c>
      <c r="F59" s="79">
        <f t="shared" si="8"/>
        <v>0</v>
      </c>
      <c r="G59" s="163">
        <v>107042</v>
      </c>
      <c r="H59" s="164">
        <v>1.89</v>
      </c>
      <c r="I59" s="79">
        <f t="shared" si="6"/>
        <v>5.2910052910053462E-3</v>
      </c>
      <c r="J59" s="80">
        <v>1.92</v>
      </c>
      <c r="K59" s="80">
        <v>1.92</v>
      </c>
      <c r="L59" s="80">
        <v>1.67</v>
      </c>
      <c r="M59" s="79">
        <f t="shared" si="7"/>
        <v>-1.041666666666663E-2</v>
      </c>
      <c r="N59" s="53" t="s">
        <v>20</v>
      </c>
      <c r="P59" s="81"/>
      <c r="R59" s="82"/>
      <c r="S59" s="96"/>
      <c r="T59" s="96"/>
      <c r="U59" s="96"/>
    </row>
    <row r="60" spans="1:21" x14ac:dyDescent="0.25">
      <c r="A60" s="96"/>
      <c r="B60" s="99" t="s">
        <v>21</v>
      </c>
      <c r="C60" s="147" t="s">
        <v>82</v>
      </c>
      <c r="D60" s="168">
        <v>5.45</v>
      </c>
      <c r="E60" s="168">
        <v>5.3</v>
      </c>
      <c r="F60" s="83">
        <f t="shared" si="8"/>
        <v>2.8301886792452935E-2</v>
      </c>
      <c r="G60" s="166">
        <v>2460811</v>
      </c>
      <c r="H60" s="167">
        <v>5.0999999999999996</v>
      </c>
      <c r="I60" s="83">
        <f t="shared" si="6"/>
        <v>6.8627450980392357E-2</v>
      </c>
      <c r="J60" s="84">
        <v>6.3</v>
      </c>
      <c r="K60" s="84">
        <v>6.3</v>
      </c>
      <c r="L60" s="84">
        <v>5.0999999999999996</v>
      </c>
      <c r="M60" s="83">
        <f t="shared" si="7"/>
        <v>-0.13492063492063489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25">
      <c r="A61" s="96"/>
      <c r="B61" s="99" t="s">
        <v>21</v>
      </c>
      <c r="C61" s="49" t="s">
        <v>83</v>
      </c>
      <c r="D61" s="124">
        <v>36.9</v>
      </c>
      <c r="E61" s="124">
        <v>36.85</v>
      </c>
      <c r="F61" s="79">
        <f t="shared" si="8"/>
        <v>1.3568521031206426E-3</v>
      </c>
      <c r="G61" s="163">
        <v>22271819</v>
      </c>
      <c r="H61" s="164">
        <v>37.799999999999997</v>
      </c>
      <c r="I61" s="79">
        <f t="shared" si="6"/>
        <v>-2.3809523809523725E-2</v>
      </c>
      <c r="J61" s="80">
        <v>39.15</v>
      </c>
      <c r="K61" s="80">
        <v>39.299999999999997</v>
      </c>
      <c r="L61" s="80">
        <v>33.9</v>
      </c>
      <c r="M61" s="79">
        <f t="shared" si="7"/>
        <v>-5.7471264367816133E-2</v>
      </c>
      <c r="N61" s="53" t="s">
        <v>20</v>
      </c>
      <c r="O61" s="53" t="s">
        <v>257</v>
      </c>
      <c r="P61" s="81">
        <v>3</v>
      </c>
      <c r="Q61" s="55">
        <v>45761</v>
      </c>
      <c r="R61" s="82">
        <v>45772</v>
      </c>
      <c r="S61" s="96"/>
      <c r="T61" s="96"/>
      <c r="U61" s="96"/>
    </row>
    <row r="62" spans="1:21" x14ac:dyDescent="0.25">
      <c r="A62" s="96"/>
      <c r="B62" s="99" t="s">
        <v>21</v>
      </c>
      <c r="C62" s="147" t="s">
        <v>84</v>
      </c>
      <c r="D62" s="168">
        <v>1.51</v>
      </c>
      <c r="E62" s="168">
        <v>1.51</v>
      </c>
      <c r="F62" s="83">
        <f t="shared" si="8"/>
        <v>0</v>
      </c>
      <c r="G62" s="166">
        <v>0</v>
      </c>
      <c r="H62" s="167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7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25">
      <c r="A63" s="96"/>
      <c r="B63" s="99" t="s">
        <v>21</v>
      </c>
      <c r="C63" s="49" t="s">
        <v>85</v>
      </c>
      <c r="D63" s="124">
        <v>10.7</v>
      </c>
      <c r="E63" s="124">
        <v>10.9</v>
      </c>
      <c r="F63" s="79">
        <f t="shared" si="8"/>
        <v>-1.8348623853211121E-2</v>
      </c>
      <c r="G63" s="163">
        <v>14926373</v>
      </c>
      <c r="H63" s="164">
        <v>10.85</v>
      </c>
      <c r="I63" s="79">
        <f t="shared" si="6"/>
        <v>-1.3824884792626779E-2</v>
      </c>
      <c r="J63" s="80">
        <v>11.45</v>
      </c>
      <c r="K63" s="80">
        <v>12.2</v>
      </c>
      <c r="L63" s="80">
        <v>9.1</v>
      </c>
      <c r="M63" s="79">
        <f t="shared" si="7"/>
        <v>-6.5502183406113579E-2</v>
      </c>
      <c r="N63" s="53" t="s">
        <v>20</v>
      </c>
      <c r="P63" s="81"/>
      <c r="R63" s="82"/>
      <c r="S63" s="96"/>
      <c r="T63" s="96"/>
      <c r="U63" s="96"/>
    </row>
    <row r="64" spans="1:21" x14ac:dyDescent="0.25">
      <c r="A64" s="96"/>
      <c r="B64" s="99" t="s">
        <v>21</v>
      </c>
      <c r="C64" s="147" t="s">
        <v>86</v>
      </c>
      <c r="D64" s="168">
        <v>47</v>
      </c>
      <c r="E64" s="168">
        <v>47.8</v>
      </c>
      <c r="F64" s="83">
        <f t="shared" si="8"/>
        <v>-1.67364016736401E-2</v>
      </c>
      <c r="G64" s="166">
        <v>23195678</v>
      </c>
      <c r="H64" s="167">
        <v>47.9</v>
      </c>
      <c r="I64" s="83">
        <f t="shared" si="6"/>
        <v>-1.8789144050104345E-2</v>
      </c>
      <c r="J64" s="84">
        <v>52</v>
      </c>
      <c r="K64" s="84">
        <v>52</v>
      </c>
      <c r="L64" s="84">
        <v>44.5</v>
      </c>
      <c r="M64" s="83">
        <f t="shared" si="7"/>
        <v>-9.6153846153846145E-2</v>
      </c>
      <c r="N64" s="85" t="s">
        <v>20</v>
      </c>
      <c r="O64" s="85" t="s">
        <v>257</v>
      </c>
      <c r="P64" s="86">
        <v>4</v>
      </c>
      <c r="Q64" s="87">
        <v>45763</v>
      </c>
      <c r="R64" s="88">
        <v>45776</v>
      </c>
      <c r="S64" s="96"/>
      <c r="T64" s="96"/>
      <c r="U64" s="96"/>
    </row>
    <row r="65" spans="1:21" x14ac:dyDescent="0.25">
      <c r="A65" s="96"/>
      <c r="B65" s="99" t="s">
        <v>87</v>
      </c>
      <c r="C65" s="49" t="s">
        <v>88</v>
      </c>
      <c r="D65" s="124">
        <v>0.2</v>
      </c>
      <c r="E65" s="124">
        <v>0.2</v>
      </c>
      <c r="F65" s="79">
        <f t="shared" si="8"/>
        <v>0</v>
      </c>
      <c r="G65" s="163">
        <v>0</v>
      </c>
      <c r="H65" s="164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7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25">
      <c r="A66" s="96"/>
      <c r="B66" s="99" t="s">
        <v>21</v>
      </c>
      <c r="C66" s="147" t="s">
        <v>89</v>
      </c>
      <c r="D66" s="168">
        <v>1.6</v>
      </c>
      <c r="E66" s="168">
        <v>1.6</v>
      </c>
      <c r="F66" s="83">
        <f t="shared" si="8"/>
        <v>0</v>
      </c>
      <c r="G66" s="166">
        <v>6372960</v>
      </c>
      <c r="H66" s="167">
        <v>1.5</v>
      </c>
      <c r="I66" s="83">
        <f t="shared" si="6"/>
        <v>6.6666666666666652E-2</v>
      </c>
      <c r="J66" s="84">
        <v>1.93</v>
      </c>
      <c r="K66" s="84">
        <v>1.93</v>
      </c>
      <c r="L66" s="84">
        <v>1.43</v>
      </c>
      <c r="M66" s="83">
        <f t="shared" si="7"/>
        <v>-0.17098445595854916</v>
      </c>
      <c r="N66" s="85" t="s">
        <v>20</v>
      </c>
      <c r="O66" s="85"/>
      <c r="P66" s="86"/>
      <c r="Q66" s="87"/>
      <c r="R66" s="88"/>
      <c r="S66" s="96"/>
      <c r="T66" s="96"/>
      <c r="U66" s="96"/>
    </row>
    <row r="67" spans="1:21" x14ac:dyDescent="0.25">
      <c r="A67" s="96"/>
      <c r="B67" s="99" t="s">
        <v>21</v>
      </c>
      <c r="C67" s="49" t="s">
        <v>90</v>
      </c>
      <c r="D67" s="124">
        <v>3.35</v>
      </c>
      <c r="E67" s="124">
        <v>3.31</v>
      </c>
      <c r="F67" s="79">
        <f t="shared" si="8"/>
        <v>1.2084592145015227E-2</v>
      </c>
      <c r="G67" s="163">
        <v>348497</v>
      </c>
      <c r="H67" s="164">
        <v>3.34</v>
      </c>
      <c r="I67" s="79">
        <f t="shared" si="6"/>
        <v>2.9940119760478723E-3</v>
      </c>
      <c r="J67" s="80">
        <v>4.6100000000000003</v>
      </c>
      <c r="K67" s="80">
        <v>4.6100000000000003</v>
      </c>
      <c r="L67" s="80">
        <v>2.92</v>
      </c>
      <c r="M67" s="79">
        <f t="shared" si="7"/>
        <v>-0.27331887201735361</v>
      </c>
      <c r="N67" s="53" t="s">
        <v>20</v>
      </c>
      <c r="P67" s="81"/>
      <c r="R67" s="82"/>
      <c r="S67" s="96"/>
      <c r="T67" s="96"/>
      <c r="U67" s="96"/>
    </row>
    <row r="68" spans="1:21" x14ac:dyDescent="0.25">
      <c r="A68" s="96"/>
      <c r="B68" s="99" t="s">
        <v>21</v>
      </c>
      <c r="C68" s="147" t="s">
        <v>210</v>
      </c>
      <c r="D68" s="168">
        <v>6.65</v>
      </c>
      <c r="E68" s="168">
        <v>6.5</v>
      </c>
      <c r="F68" s="83">
        <f t="shared" si="8"/>
        <v>2.3076923076923217E-2</v>
      </c>
      <c r="G68" s="166">
        <v>3746904</v>
      </c>
      <c r="H68" s="167">
        <v>5.45</v>
      </c>
      <c r="I68" s="83">
        <f t="shared" si="6"/>
        <v>0.22018348623853212</v>
      </c>
      <c r="J68" s="84">
        <v>11.65</v>
      </c>
      <c r="K68" s="84">
        <v>11.65</v>
      </c>
      <c r="L68" s="84">
        <v>4.63</v>
      </c>
      <c r="M68" s="83">
        <f t="shared" si="7"/>
        <v>-0.42918454935622319</v>
      </c>
      <c r="N68" s="85" t="s">
        <v>20</v>
      </c>
      <c r="O68" s="85"/>
      <c r="P68" s="86"/>
      <c r="Q68" s="87"/>
      <c r="R68" s="88"/>
      <c r="S68" s="96"/>
      <c r="T68" s="96"/>
      <c r="U68" s="96"/>
    </row>
    <row r="69" spans="1:21" x14ac:dyDescent="0.25">
      <c r="A69" s="96"/>
      <c r="B69" s="99" t="s">
        <v>21</v>
      </c>
      <c r="C69" s="49" t="s">
        <v>91</v>
      </c>
      <c r="D69" s="124">
        <v>0.2</v>
      </c>
      <c r="E69" s="124">
        <v>0.2</v>
      </c>
      <c r="F69" s="79">
        <f t="shared" si="8"/>
        <v>0</v>
      </c>
      <c r="G69" s="163">
        <v>0</v>
      </c>
      <c r="H69" s="164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7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25">
      <c r="A70" s="96"/>
      <c r="B70" s="99" t="s">
        <v>21</v>
      </c>
      <c r="C70" s="147" t="s">
        <v>92</v>
      </c>
      <c r="D70" s="168">
        <v>0.68</v>
      </c>
      <c r="E70" s="168">
        <v>0.73</v>
      </c>
      <c r="F70" s="83">
        <f t="shared" si="8"/>
        <v>-6.8493150684931448E-2</v>
      </c>
      <c r="G70" s="166">
        <v>704684</v>
      </c>
      <c r="H70" s="167">
        <v>0.7</v>
      </c>
      <c r="I70" s="83">
        <f t="shared" si="6"/>
        <v>-2.857142857142847E-2</v>
      </c>
      <c r="J70" s="84">
        <v>1.06</v>
      </c>
      <c r="K70" s="84">
        <v>1.06</v>
      </c>
      <c r="L70" s="84">
        <v>0.63</v>
      </c>
      <c r="M70" s="83">
        <f t="shared" si="7"/>
        <v>-0.35849056603773588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25">
      <c r="A71" s="96"/>
      <c r="B71" s="99" t="s">
        <v>21</v>
      </c>
      <c r="C71" s="49" t="s">
        <v>93</v>
      </c>
      <c r="D71" s="124">
        <v>3.58</v>
      </c>
      <c r="E71" s="124">
        <v>3.6</v>
      </c>
      <c r="F71" s="79">
        <f t="shared" si="8"/>
        <v>-5.5555555555555358E-3</v>
      </c>
      <c r="G71" s="163">
        <v>2284281</v>
      </c>
      <c r="H71" s="164">
        <v>3.3</v>
      </c>
      <c r="I71" s="79">
        <f t="shared" si="6"/>
        <v>8.4848484848484951E-2</v>
      </c>
      <c r="J71" s="80">
        <v>4</v>
      </c>
      <c r="K71" s="80">
        <v>4.18</v>
      </c>
      <c r="L71" s="80">
        <v>2.73</v>
      </c>
      <c r="M71" s="79">
        <f t="shared" si="7"/>
        <v>-0.10499999999999998</v>
      </c>
      <c r="N71" s="53" t="s">
        <v>20</v>
      </c>
      <c r="P71" s="81"/>
      <c r="R71" s="82"/>
      <c r="S71" s="96"/>
      <c r="T71" s="96"/>
      <c r="U71" s="96"/>
    </row>
    <row r="72" spans="1:21" x14ac:dyDescent="0.25">
      <c r="A72" s="96"/>
      <c r="B72" s="99"/>
      <c r="C72" s="147" t="s">
        <v>94</v>
      </c>
      <c r="D72" s="168">
        <v>1.62</v>
      </c>
      <c r="E72" s="168">
        <v>1.8</v>
      </c>
      <c r="F72" s="83">
        <f t="shared" si="8"/>
        <v>-9.9999999999999978E-2</v>
      </c>
      <c r="G72" s="166">
        <v>576773</v>
      </c>
      <c r="H72" s="167">
        <v>1.69</v>
      </c>
      <c r="I72" s="83">
        <f t="shared" si="6"/>
        <v>-4.1420118343195145E-2</v>
      </c>
      <c r="J72" s="84">
        <v>2.5</v>
      </c>
      <c r="K72" s="84">
        <v>2.5</v>
      </c>
      <c r="L72" s="84">
        <v>1.62</v>
      </c>
      <c r="M72" s="83">
        <f t="shared" si="7"/>
        <v>-0.35199999999999998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25">
      <c r="A73" s="96"/>
      <c r="B73" s="99"/>
      <c r="C73" s="49" t="s">
        <v>95</v>
      </c>
      <c r="D73" s="124">
        <v>2.6</v>
      </c>
      <c r="E73" s="124">
        <v>2.75</v>
      </c>
      <c r="F73" s="79">
        <f t="shared" si="8"/>
        <v>-5.4545454545454564E-2</v>
      </c>
      <c r="G73" s="163">
        <v>701315</v>
      </c>
      <c r="H73" s="164">
        <v>2.58</v>
      </c>
      <c r="I73" s="79">
        <f t="shared" si="6"/>
        <v>7.7519379844961378E-3</v>
      </c>
      <c r="J73" s="80">
        <v>4.09</v>
      </c>
      <c r="K73" s="80">
        <v>4.09</v>
      </c>
      <c r="L73" s="80">
        <v>2.5099999999999998</v>
      </c>
      <c r="M73" s="79">
        <f>D73/J73-1</f>
        <v>-0.36430317848410754</v>
      </c>
      <c r="N73" s="53" t="s">
        <v>20</v>
      </c>
      <c r="P73" s="81"/>
      <c r="R73" s="82"/>
      <c r="S73" s="96"/>
      <c r="T73" s="96"/>
      <c r="U73" s="96"/>
    </row>
    <row r="74" spans="1:21" x14ac:dyDescent="0.25">
      <c r="A74" s="96"/>
      <c r="B74" s="99"/>
      <c r="C74" s="147" t="s">
        <v>96</v>
      </c>
      <c r="D74" s="168">
        <v>1.43</v>
      </c>
      <c r="E74" s="168">
        <v>1.43</v>
      </c>
      <c r="F74" s="83">
        <f t="shared" si="8"/>
        <v>0</v>
      </c>
      <c r="G74" s="166">
        <v>5440299</v>
      </c>
      <c r="H74" s="167">
        <v>1.43</v>
      </c>
      <c r="I74" s="83">
        <f t="shared" si="6"/>
        <v>0</v>
      </c>
      <c r="J74" s="84">
        <v>1.64</v>
      </c>
      <c r="K74" s="84">
        <v>1.64</v>
      </c>
      <c r="L74" s="84">
        <v>1.1399999999999999</v>
      </c>
      <c r="M74" s="83">
        <f t="shared" si="7"/>
        <v>-0.12804878048780488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25">
      <c r="A75" s="96"/>
      <c r="B75" s="99"/>
      <c r="C75" s="49" t="s">
        <v>240</v>
      </c>
      <c r="D75" s="124">
        <v>8.6</v>
      </c>
      <c r="E75" s="124">
        <v>9.0500000000000007</v>
      </c>
      <c r="F75" s="79">
        <f t="shared" si="8"/>
        <v>-4.9723756906077443E-2</v>
      </c>
      <c r="G75" s="163">
        <v>13949211</v>
      </c>
      <c r="H75" s="164">
        <v>8.6</v>
      </c>
      <c r="I75" s="79">
        <f t="shared" si="6"/>
        <v>0</v>
      </c>
      <c r="J75" s="80">
        <v>9.8699999999999992</v>
      </c>
      <c r="K75" s="80">
        <v>9.8699999999999992</v>
      </c>
      <c r="L75" s="80">
        <v>8.1999999999999993</v>
      </c>
      <c r="M75" s="79">
        <f t="shared" si="7"/>
        <v>-0.12867274569402221</v>
      </c>
      <c r="N75" s="53" t="s">
        <v>20</v>
      </c>
      <c r="P75" s="81"/>
      <c r="S75" s="96"/>
      <c r="T75" s="96"/>
      <c r="U75" s="96"/>
    </row>
    <row r="76" spans="1:21" x14ac:dyDescent="0.25">
      <c r="A76" s="96"/>
      <c r="B76" s="99"/>
      <c r="C76" s="147" t="s">
        <v>97</v>
      </c>
      <c r="D76" s="168">
        <v>1.05</v>
      </c>
      <c r="E76" s="168">
        <v>0.96</v>
      </c>
      <c r="F76" s="83">
        <f t="shared" si="8"/>
        <v>9.375E-2</v>
      </c>
      <c r="G76" s="166">
        <v>73943631</v>
      </c>
      <c r="H76" s="167">
        <v>0.73</v>
      </c>
      <c r="I76" s="83">
        <f t="shared" si="6"/>
        <v>0.43835616438356184</v>
      </c>
      <c r="J76" s="84">
        <v>0.61</v>
      </c>
      <c r="K76" s="84">
        <v>1.05</v>
      </c>
      <c r="L76" s="84">
        <v>0.61</v>
      </c>
      <c r="M76" s="83">
        <f t="shared" si="7"/>
        <v>0.7213114754098362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25">
      <c r="A77" s="96"/>
      <c r="B77" s="99"/>
      <c r="C77" s="49" t="s">
        <v>98</v>
      </c>
      <c r="D77" s="124">
        <v>13.5</v>
      </c>
      <c r="E77" s="124">
        <v>13.5</v>
      </c>
      <c r="F77" s="79">
        <f t="shared" si="8"/>
        <v>0</v>
      </c>
      <c r="G77" s="163">
        <v>632064</v>
      </c>
      <c r="H77" s="164">
        <v>12.2</v>
      </c>
      <c r="I77" s="79">
        <f t="shared" si="6"/>
        <v>0.10655737704918034</v>
      </c>
      <c r="J77" s="80">
        <v>13.4</v>
      </c>
      <c r="K77" s="80">
        <v>14.25</v>
      </c>
      <c r="L77" s="80">
        <v>10.95</v>
      </c>
      <c r="M77" s="79">
        <f t="shared" si="7"/>
        <v>7.4626865671640896E-3</v>
      </c>
      <c r="N77" s="53" t="s">
        <v>20</v>
      </c>
      <c r="P77" s="81"/>
      <c r="R77" s="82"/>
      <c r="S77" s="96"/>
      <c r="T77" s="96"/>
      <c r="U77" s="96"/>
    </row>
    <row r="78" spans="1:21" x14ac:dyDescent="0.25">
      <c r="A78" s="96"/>
      <c r="B78" s="99"/>
      <c r="C78" s="147" t="s">
        <v>99</v>
      </c>
      <c r="D78" s="168">
        <v>1</v>
      </c>
      <c r="E78" s="168">
        <v>1.04</v>
      </c>
      <c r="F78" s="83">
        <f t="shared" ref="F78:F96" si="9">D78/E78-1</f>
        <v>-3.8461538461538547E-2</v>
      </c>
      <c r="G78" s="166">
        <v>1298078</v>
      </c>
      <c r="H78" s="167">
        <v>1</v>
      </c>
      <c r="I78" s="83">
        <f t="shared" ref="I78:I96" si="10">D78/H78-1</f>
        <v>0</v>
      </c>
      <c r="J78" s="84">
        <v>1.58</v>
      </c>
      <c r="K78" s="84">
        <v>1.58</v>
      </c>
      <c r="L78" s="84">
        <v>1</v>
      </c>
      <c r="M78" s="83">
        <f t="shared" ref="M78:M96" si="11">D78/J78-1</f>
        <v>-0.36708860759493678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25">
      <c r="A79" s="96"/>
      <c r="B79" s="99"/>
      <c r="C79" s="49" t="s">
        <v>100</v>
      </c>
      <c r="D79" s="124">
        <v>0.66</v>
      </c>
      <c r="E79" s="124">
        <v>0.67</v>
      </c>
      <c r="F79" s="79">
        <f t="shared" si="9"/>
        <v>-1.4925373134328401E-2</v>
      </c>
      <c r="G79" s="163">
        <v>3312956</v>
      </c>
      <c r="H79" s="164">
        <v>0.62</v>
      </c>
      <c r="I79" s="79">
        <f t="shared" si="10"/>
        <v>6.4516129032258229E-2</v>
      </c>
      <c r="J79" s="80">
        <v>0.96</v>
      </c>
      <c r="K79" s="80">
        <v>0.96</v>
      </c>
      <c r="L79" s="80">
        <v>0.62</v>
      </c>
      <c r="M79" s="79">
        <f t="shared" si="11"/>
        <v>-0.31249999999999989</v>
      </c>
      <c r="N79" s="53" t="s">
        <v>20</v>
      </c>
      <c r="P79" s="81"/>
      <c r="R79" s="82"/>
      <c r="S79" s="96"/>
      <c r="T79" s="96"/>
      <c r="U79" s="96"/>
    </row>
    <row r="80" spans="1:21" x14ac:dyDescent="0.25">
      <c r="A80" s="96"/>
      <c r="B80" s="99"/>
      <c r="C80" s="147" t="s">
        <v>101</v>
      </c>
      <c r="D80" s="168">
        <v>0.98</v>
      </c>
      <c r="E80" s="168">
        <v>0.99</v>
      </c>
      <c r="F80" s="83">
        <f t="shared" si="9"/>
        <v>-1.0101010101010055E-2</v>
      </c>
      <c r="G80" s="166">
        <v>7923321</v>
      </c>
      <c r="H80" s="167">
        <v>0.93</v>
      </c>
      <c r="I80" s="83">
        <f t="shared" si="10"/>
        <v>5.3763440860215006E-2</v>
      </c>
      <c r="J80" s="84">
        <v>1.5</v>
      </c>
      <c r="K80" s="84">
        <v>1.5</v>
      </c>
      <c r="L80" s="84">
        <v>0.93</v>
      </c>
      <c r="M80" s="83">
        <f t="shared" si="11"/>
        <v>-0.34666666666666668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25">
      <c r="A81" s="96"/>
      <c r="B81" s="99"/>
      <c r="C81" s="49" t="s">
        <v>102</v>
      </c>
      <c r="D81" s="124">
        <v>0.48</v>
      </c>
      <c r="E81" s="124">
        <v>0.48</v>
      </c>
      <c r="F81" s="79">
        <f t="shared" si="9"/>
        <v>0</v>
      </c>
      <c r="G81" s="163">
        <v>0</v>
      </c>
      <c r="H81" s="164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25">
      <c r="A82" s="96"/>
      <c r="B82" s="99"/>
      <c r="C82" s="147" t="s">
        <v>103</v>
      </c>
      <c r="D82" s="168">
        <v>0.2</v>
      </c>
      <c r="E82" s="168">
        <v>0.2</v>
      </c>
      <c r="F82" s="83">
        <f t="shared" si="9"/>
        <v>0</v>
      </c>
      <c r="G82" s="166">
        <v>0</v>
      </c>
      <c r="H82" s="167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25">
      <c r="A83" s="96"/>
      <c r="B83" s="99"/>
      <c r="C83" s="49" t="s">
        <v>104</v>
      </c>
      <c r="D83" s="124">
        <v>1.1100000000000001</v>
      </c>
      <c r="E83" s="124">
        <v>1.1499999999999999</v>
      </c>
      <c r="F83" s="79">
        <f t="shared" si="9"/>
        <v>-3.4782608695651973E-2</v>
      </c>
      <c r="G83" s="163">
        <v>5310308</v>
      </c>
      <c r="H83" s="164">
        <v>1.17</v>
      </c>
      <c r="I83" s="79">
        <f t="shared" si="10"/>
        <v>-5.12820512820511E-2</v>
      </c>
      <c r="J83" s="80">
        <v>1.7</v>
      </c>
      <c r="K83" s="80">
        <v>1.7</v>
      </c>
      <c r="L83" s="80">
        <v>1.07</v>
      </c>
      <c r="M83" s="79">
        <f t="shared" si="11"/>
        <v>-0.34705882352941164</v>
      </c>
      <c r="N83" s="53" t="s">
        <v>20</v>
      </c>
      <c r="P83" s="81"/>
      <c r="Q83" s="150"/>
      <c r="R83" s="82"/>
      <c r="S83" s="96"/>
      <c r="T83" s="96"/>
      <c r="U83" s="96"/>
    </row>
    <row r="84" spans="1:21" x14ac:dyDescent="0.25">
      <c r="A84" s="96"/>
      <c r="B84" s="99"/>
      <c r="C84" s="147" t="s">
        <v>105</v>
      </c>
      <c r="D84" s="168">
        <v>0.6</v>
      </c>
      <c r="E84" s="168">
        <v>0.6</v>
      </c>
      <c r="F84" s="83">
        <f t="shared" si="9"/>
        <v>0</v>
      </c>
      <c r="G84" s="166">
        <v>33013080</v>
      </c>
      <c r="H84" s="167">
        <v>0.56999999999999995</v>
      </c>
      <c r="I84" s="83">
        <f t="shared" si="10"/>
        <v>5.2631578947368363E-2</v>
      </c>
      <c r="J84" s="84">
        <v>0.86</v>
      </c>
      <c r="K84" s="84">
        <v>0.86</v>
      </c>
      <c r="L84" s="84">
        <v>0.52</v>
      </c>
      <c r="M84" s="83">
        <f t="shared" si="11"/>
        <v>-0.30232558139534882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25">
      <c r="A85" s="96"/>
      <c r="B85" s="99"/>
      <c r="C85" s="49" t="s">
        <v>216</v>
      </c>
      <c r="D85" s="124">
        <v>2.1800000000000002</v>
      </c>
      <c r="E85" s="124">
        <v>2.25</v>
      </c>
      <c r="F85" s="79">
        <f t="shared" si="9"/>
        <v>-3.1111111111111089E-2</v>
      </c>
      <c r="G85" s="163">
        <v>581048</v>
      </c>
      <c r="H85" s="164">
        <v>2.38</v>
      </c>
      <c r="I85" s="79">
        <f t="shared" si="10"/>
        <v>-8.4033613445378075E-2</v>
      </c>
      <c r="J85" s="80">
        <v>2.98</v>
      </c>
      <c r="K85" s="80">
        <v>2.98</v>
      </c>
      <c r="L85" s="80">
        <v>2.0499999999999998</v>
      </c>
      <c r="M85" s="79">
        <f t="shared" si="11"/>
        <v>-0.26845637583892612</v>
      </c>
      <c r="N85" s="53" t="s">
        <v>26</v>
      </c>
      <c r="P85" s="81"/>
      <c r="R85" s="82"/>
      <c r="S85" s="96"/>
      <c r="T85" s="96"/>
      <c r="U85" s="96"/>
    </row>
    <row r="86" spans="1:21" x14ac:dyDescent="0.25">
      <c r="A86" s="96"/>
      <c r="B86" s="99" t="s">
        <v>106</v>
      </c>
      <c r="C86" s="147" t="s">
        <v>107</v>
      </c>
      <c r="D86" s="168">
        <v>4.7300000000000004</v>
      </c>
      <c r="E86" s="168">
        <v>4.3</v>
      </c>
      <c r="F86" s="83">
        <f t="shared" si="9"/>
        <v>0.10000000000000009</v>
      </c>
      <c r="G86" s="166">
        <v>230196</v>
      </c>
      <c r="H86" s="167">
        <v>3.95</v>
      </c>
      <c r="I86" s="83">
        <f t="shared" si="10"/>
        <v>0.19746835443037991</v>
      </c>
      <c r="J86" s="84">
        <v>3.63</v>
      </c>
      <c r="K86" s="84">
        <v>4.7300000000000004</v>
      </c>
      <c r="L86" s="84">
        <v>3</v>
      </c>
      <c r="M86" s="83">
        <f t="shared" si="11"/>
        <v>0.30303030303030321</v>
      </c>
      <c r="N86" s="85" t="s">
        <v>108</v>
      </c>
      <c r="O86" s="85"/>
      <c r="P86" s="86"/>
      <c r="Q86" s="87"/>
      <c r="R86" s="88"/>
      <c r="S86" s="96"/>
      <c r="T86" s="96"/>
      <c r="U86" s="96"/>
    </row>
    <row r="87" spans="1:21" x14ac:dyDescent="0.25">
      <c r="A87" s="96"/>
      <c r="B87" s="99" t="s">
        <v>21</v>
      </c>
      <c r="C87" s="49" t="s">
        <v>109</v>
      </c>
      <c r="D87" s="124">
        <v>0.5</v>
      </c>
      <c r="E87" s="124">
        <v>0.5</v>
      </c>
      <c r="F87" s="79">
        <f t="shared" si="9"/>
        <v>0</v>
      </c>
      <c r="G87" s="163">
        <v>0</v>
      </c>
      <c r="H87" s="164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25">
      <c r="A88" s="96"/>
      <c r="B88" s="99"/>
      <c r="C88" s="147" t="s">
        <v>110</v>
      </c>
      <c r="D88" s="168">
        <v>7</v>
      </c>
      <c r="E88" s="168">
        <v>7</v>
      </c>
      <c r="F88" s="83">
        <f t="shared" si="9"/>
        <v>0</v>
      </c>
      <c r="G88" s="166">
        <v>0</v>
      </c>
      <c r="H88" s="167">
        <v>7</v>
      </c>
      <c r="I88" s="83">
        <f t="shared" si="10"/>
        <v>0</v>
      </c>
      <c r="J88" s="84">
        <v>7</v>
      </c>
      <c r="K88" s="84">
        <v>7</v>
      </c>
      <c r="L88" s="84">
        <v>7</v>
      </c>
      <c r="M88" s="83">
        <f t="shared" si="11"/>
        <v>0</v>
      </c>
      <c r="N88" s="85" t="s">
        <v>20</v>
      </c>
      <c r="O88" s="85"/>
      <c r="P88" s="86"/>
      <c r="Q88" s="87"/>
      <c r="R88" s="88"/>
      <c r="S88" s="96"/>
      <c r="T88" s="96"/>
      <c r="U88" s="96"/>
    </row>
    <row r="89" spans="1:21" x14ac:dyDescent="0.25">
      <c r="A89" s="96"/>
      <c r="B89" s="99" t="s">
        <v>111</v>
      </c>
      <c r="C89" s="49" t="s">
        <v>112</v>
      </c>
      <c r="D89" s="124">
        <v>13.05</v>
      </c>
      <c r="E89" s="124">
        <v>14.5</v>
      </c>
      <c r="F89" s="79">
        <f t="shared" si="9"/>
        <v>-9.9999999999999978E-2</v>
      </c>
      <c r="G89" s="163">
        <v>1813502</v>
      </c>
      <c r="H89" s="164">
        <v>15.3</v>
      </c>
      <c r="I89" s="79">
        <f t="shared" si="10"/>
        <v>-0.1470588235294118</v>
      </c>
      <c r="J89" s="80">
        <v>31.95</v>
      </c>
      <c r="K89" s="80">
        <v>36.25</v>
      </c>
      <c r="L89" s="80">
        <v>13.05</v>
      </c>
      <c r="M89" s="79">
        <f t="shared" si="11"/>
        <v>-0.59154929577464788</v>
      </c>
      <c r="N89" s="53" t="s">
        <v>20</v>
      </c>
      <c r="O89" s="53" t="s">
        <v>269</v>
      </c>
      <c r="P89" s="81">
        <v>0.6</v>
      </c>
      <c r="Q89" s="55">
        <v>45740</v>
      </c>
      <c r="R89" s="82">
        <v>45747</v>
      </c>
      <c r="S89" s="96"/>
      <c r="T89" s="96"/>
      <c r="U89" s="96"/>
    </row>
    <row r="90" spans="1:21" x14ac:dyDescent="0.25">
      <c r="A90" s="96"/>
      <c r="B90" s="99" t="s">
        <v>21</v>
      </c>
      <c r="C90" s="147" t="s">
        <v>113</v>
      </c>
      <c r="D90" s="168">
        <v>19.5</v>
      </c>
      <c r="E90" s="168">
        <v>19.5</v>
      </c>
      <c r="F90" s="83">
        <f t="shared" si="9"/>
        <v>0</v>
      </c>
      <c r="G90" s="166">
        <v>468189</v>
      </c>
      <c r="H90" s="167">
        <v>20.9</v>
      </c>
      <c r="I90" s="83">
        <f t="shared" si="10"/>
        <v>-6.698564593301426E-2</v>
      </c>
      <c r="J90" s="84">
        <v>19.7</v>
      </c>
      <c r="K90" s="84">
        <v>21.5</v>
      </c>
      <c r="L90" s="84">
        <v>17.100000000000001</v>
      </c>
      <c r="M90" s="83">
        <f t="shared" si="11"/>
        <v>-1.015228426395931E-2</v>
      </c>
      <c r="N90" s="85" t="s">
        <v>20</v>
      </c>
      <c r="O90" s="85"/>
      <c r="P90" s="86"/>
      <c r="Q90" s="87"/>
      <c r="R90" s="88"/>
      <c r="S90" s="96"/>
      <c r="T90" s="96"/>
      <c r="U90" s="96"/>
    </row>
    <row r="91" spans="1:21" x14ac:dyDescent="0.25">
      <c r="A91" s="96"/>
      <c r="B91" s="99" t="s">
        <v>21</v>
      </c>
      <c r="C91" s="49" t="s">
        <v>114</v>
      </c>
      <c r="D91" s="124">
        <v>0.96</v>
      </c>
      <c r="E91" s="124">
        <v>0.92</v>
      </c>
      <c r="F91" s="79">
        <f t="shared" si="9"/>
        <v>4.3478260869565188E-2</v>
      </c>
      <c r="G91" s="163">
        <v>3324859</v>
      </c>
      <c r="H91" s="164">
        <v>0.92</v>
      </c>
      <c r="I91" s="79">
        <f t="shared" si="10"/>
        <v>4.3478260869565188E-2</v>
      </c>
      <c r="J91" s="80">
        <v>1.3</v>
      </c>
      <c r="K91" s="80">
        <v>1.3</v>
      </c>
      <c r="L91" s="80">
        <v>0.9</v>
      </c>
      <c r="M91" s="79">
        <f t="shared" si="11"/>
        <v>-0.26153846153846161</v>
      </c>
      <c r="N91" s="53" t="s">
        <v>31</v>
      </c>
      <c r="P91" s="81"/>
      <c r="R91" s="82"/>
      <c r="S91" s="96"/>
      <c r="T91" s="96"/>
      <c r="U91" s="96"/>
    </row>
    <row r="92" spans="1:21" x14ac:dyDescent="0.25">
      <c r="A92" s="96"/>
      <c r="B92" s="99" t="s">
        <v>21</v>
      </c>
      <c r="C92" s="147" t="s">
        <v>115</v>
      </c>
      <c r="D92" s="168">
        <v>552.20000000000005</v>
      </c>
      <c r="E92" s="168">
        <v>552.20000000000005</v>
      </c>
      <c r="F92" s="83">
        <f t="shared" si="9"/>
        <v>0</v>
      </c>
      <c r="G92" s="166">
        <v>0</v>
      </c>
      <c r="H92" s="167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25">
      <c r="A93" s="96"/>
      <c r="B93" s="99" t="s">
        <v>21</v>
      </c>
      <c r="C93" s="49" t="s">
        <v>116</v>
      </c>
      <c r="D93" s="124">
        <v>1.05</v>
      </c>
      <c r="E93" s="124">
        <v>0.97</v>
      </c>
      <c r="F93" s="79">
        <f t="shared" si="9"/>
        <v>8.2474226804123862E-2</v>
      </c>
      <c r="G93" s="163">
        <v>7722342</v>
      </c>
      <c r="H93" s="164">
        <v>0.88</v>
      </c>
      <c r="I93" s="79">
        <f t="shared" si="10"/>
        <v>0.19318181818181812</v>
      </c>
      <c r="J93" s="80">
        <v>1.22</v>
      </c>
      <c r="K93" s="80">
        <v>1.22</v>
      </c>
      <c r="L93" s="80">
        <v>0.73</v>
      </c>
      <c r="M93" s="79">
        <f t="shared" si="11"/>
        <v>-0.1393442622950819</v>
      </c>
      <c r="N93" s="53" t="s">
        <v>20</v>
      </c>
      <c r="P93" s="81"/>
      <c r="R93" s="82"/>
      <c r="S93" s="96"/>
      <c r="T93" s="96"/>
      <c r="U93" s="96"/>
    </row>
    <row r="94" spans="1:21" x14ac:dyDescent="0.25">
      <c r="A94" s="96"/>
      <c r="B94" s="99"/>
      <c r="C94" s="147" t="s">
        <v>117</v>
      </c>
      <c r="D94" s="168">
        <v>16.5</v>
      </c>
      <c r="E94" s="168">
        <v>16.600000000000001</v>
      </c>
      <c r="F94" s="83">
        <f t="shared" si="9"/>
        <v>-6.0240963855422436E-3</v>
      </c>
      <c r="G94" s="166">
        <v>12013076</v>
      </c>
      <c r="H94" s="167">
        <v>16.600000000000001</v>
      </c>
      <c r="I94" s="83">
        <f t="shared" si="10"/>
        <v>-6.0240963855422436E-3</v>
      </c>
      <c r="J94" s="84">
        <v>23.85</v>
      </c>
      <c r="K94" s="84">
        <v>23.85</v>
      </c>
      <c r="L94" s="84">
        <v>16.5</v>
      </c>
      <c r="M94" s="83">
        <f t="shared" si="11"/>
        <v>-0.30817610062893086</v>
      </c>
      <c r="N94" s="85" t="s">
        <v>20</v>
      </c>
      <c r="O94" s="85" t="s">
        <v>257</v>
      </c>
      <c r="P94" s="86">
        <v>0.5</v>
      </c>
      <c r="Q94" s="87">
        <v>45733</v>
      </c>
      <c r="R94" s="88">
        <v>45751</v>
      </c>
      <c r="S94" s="96"/>
      <c r="T94" s="96"/>
      <c r="U94" s="96"/>
    </row>
    <row r="95" spans="1:21" x14ac:dyDescent="0.25">
      <c r="A95" s="96"/>
      <c r="B95" s="99" t="s">
        <v>21</v>
      </c>
      <c r="C95" s="49" t="s">
        <v>237</v>
      </c>
      <c r="D95" s="124">
        <v>29</v>
      </c>
      <c r="E95" s="124">
        <v>29.9</v>
      </c>
      <c r="F95" s="79">
        <f t="shared" si="9"/>
        <v>-3.0100334448160515E-2</v>
      </c>
      <c r="G95" s="163">
        <v>568146</v>
      </c>
      <c r="H95" s="164">
        <v>30.05</v>
      </c>
      <c r="I95" s="79">
        <f t="shared" si="10"/>
        <v>-3.4941763727121433E-2</v>
      </c>
      <c r="J95" s="80">
        <v>29.9</v>
      </c>
      <c r="K95" s="80">
        <v>34</v>
      </c>
      <c r="L95" s="80">
        <v>27</v>
      </c>
      <c r="M95" s="79">
        <f t="shared" si="11"/>
        <v>-3.0100334448160515E-2</v>
      </c>
      <c r="N95" s="53" t="s">
        <v>20</v>
      </c>
      <c r="O95" s="53" t="s">
        <v>257</v>
      </c>
      <c r="P95" s="81">
        <v>2</v>
      </c>
      <c r="Q95" s="55">
        <v>45730</v>
      </c>
      <c r="R95" s="82" t="s">
        <v>264</v>
      </c>
      <c r="S95" s="96"/>
      <c r="T95" s="96"/>
      <c r="U95" s="96"/>
    </row>
    <row r="96" spans="1:21" x14ac:dyDescent="0.25">
      <c r="A96" s="96"/>
      <c r="B96" s="99"/>
      <c r="C96" s="147" t="s">
        <v>245</v>
      </c>
      <c r="D96" s="168">
        <v>47.2</v>
      </c>
      <c r="E96" s="168">
        <v>47.2</v>
      </c>
      <c r="F96" s="83">
        <f t="shared" si="9"/>
        <v>0</v>
      </c>
      <c r="G96" s="166">
        <v>53690</v>
      </c>
      <c r="H96" s="167">
        <v>47.2</v>
      </c>
      <c r="I96" s="83">
        <f t="shared" si="10"/>
        <v>0</v>
      </c>
      <c r="J96" s="84">
        <v>44.4</v>
      </c>
      <c r="K96" s="84">
        <v>58</v>
      </c>
      <c r="L96" s="84">
        <v>44</v>
      </c>
      <c r="M96" s="83">
        <f t="shared" si="11"/>
        <v>6.3063063063063085E-2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25">
      <c r="A97" s="96"/>
      <c r="B97" s="99"/>
      <c r="D97" s="124"/>
      <c r="E97" s="124"/>
      <c r="F97" s="79"/>
      <c r="G97" s="163"/>
      <c r="H97" s="164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25">
      <c r="B98" s="97" t="s">
        <v>118</v>
      </c>
      <c r="C98" s="89"/>
      <c r="D98" s="125" t="s">
        <v>243</v>
      </c>
      <c r="E98" s="125" t="s">
        <v>243</v>
      </c>
      <c r="F98" s="89"/>
      <c r="G98" s="89"/>
      <c r="H98" s="89" t="s">
        <v>243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25">
      <c r="B99" s="78" t="s">
        <v>119</v>
      </c>
      <c r="C99" s="49" t="s">
        <v>120</v>
      </c>
      <c r="D99" s="124">
        <v>5.79</v>
      </c>
      <c r="E99" s="124">
        <v>5.79</v>
      </c>
      <c r="F99" s="79">
        <f t="shared" ref="F99:F105" si="12">D99/E99-1</f>
        <v>0</v>
      </c>
      <c r="G99" s="163">
        <v>0</v>
      </c>
      <c r="H99" s="164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25">
      <c r="B100" s="78" t="s">
        <v>121</v>
      </c>
      <c r="C100" s="147" t="s">
        <v>122</v>
      </c>
      <c r="D100" s="168">
        <v>3.25</v>
      </c>
      <c r="E100" s="168">
        <v>3.25</v>
      </c>
      <c r="F100" s="83">
        <f t="shared" si="12"/>
        <v>0</v>
      </c>
      <c r="G100" s="166">
        <v>31986</v>
      </c>
      <c r="H100" s="167">
        <v>3.25</v>
      </c>
      <c r="I100" s="83">
        <f t="shared" si="13"/>
        <v>0</v>
      </c>
      <c r="J100" s="84">
        <v>4.01</v>
      </c>
      <c r="K100" s="84">
        <v>4.01</v>
      </c>
      <c r="L100" s="84">
        <v>3.25</v>
      </c>
      <c r="M100" s="83">
        <f t="shared" ref="M100:M105" si="14">D100/J100-1</f>
        <v>-0.18952618453865333</v>
      </c>
      <c r="N100" s="85" t="s">
        <v>20</v>
      </c>
      <c r="O100" s="85"/>
      <c r="P100" s="86"/>
      <c r="Q100" s="87"/>
      <c r="R100" s="88"/>
    </row>
    <row r="101" spans="1:33" x14ac:dyDescent="0.25">
      <c r="B101" s="78" t="s">
        <v>21</v>
      </c>
      <c r="C101" s="49" t="s">
        <v>123</v>
      </c>
      <c r="D101" s="124">
        <v>18.05</v>
      </c>
      <c r="E101" s="124">
        <v>18.05</v>
      </c>
      <c r="F101" s="79">
        <f t="shared" si="12"/>
        <v>0</v>
      </c>
      <c r="G101" s="163">
        <v>153827</v>
      </c>
      <c r="H101" s="164">
        <v>18.899999999999999</v>
      </c>
      <c r="I101" s="79">
        <f t="shared" si="13"/>
        <v>-4.4973544973544888E-2</v>
      </c>
      <c r="J101" s="80">
        <v>20.9</v>
      </c>
      <c r="K101" s="80">
        <v>20.9</v>
      </c>
      <c r="L101" s="80">
        <v>15.5</v>
      </c>
      <c r="M101" s="79">
        <f t="shared" si="14"/>
        <v>-0.13636363636363624</v>
      </c>
      <c r="N101" s="53" t="s">
        <v>52</v>
      </c>
      <c r="P101" s="81"/>
      <c r="R101" s="82"/>
    </row>
    <row r="102" spans="1:33" x14ac:dyDescent="0.25">
      <c r="B102" s="78" t="s">
        <v>21</v>
      </c>
      <c r="C102" s="147" t="s">
        <v>124</v>
      </c>
      <c r="D102" s="168">
        <v>8.1</v>
      </c>
      <c r="E102" s="168">
        <v>8.1</v>
      </c>
      <c r="F102" s="83">
        <f t="shared" si="12"/>
        <v>0</v>
      </c>
      <c r="G102" s="166">
        <v>150455</v>
      </c>
      <c r="H102" s="167">
        <v>8</v>
      </c>
      <c r="I102" s="83">
        <f t="shared" si="13"/>
        <v>1.2499999999999956E-2</v>
      </c>
      <c r="J102" s="84">
        <v>9.5</v>
      </c>
      <c r="K102" s="84">
        <v>9.5</v>
      </c>
      <c r="L102" s="84">
        <v>7</v>
      </c>
      <c r="M102" s="83">
        <f t="shared" si="14"/>
        <v>-0.14736842105263159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25">
      <c r="B103" s="78" t="s">
        <v>21</v>
      </c>
      <c r="C103" s="49" t="s">
        <v>125</v>
      </c>
      <c r="D103" s="124">
        <v>2.81</v>
      </c>
      <c r="E103" s="124">
        <v>3</v>
      </c>
      <c r="F103" s="79">
        <f t="shared" si="12"/>
        <v>-6.3333333333333353E-2</v>
      </c>
      <c r="G103" s="163">
        <v>212513</v>
      </c>
      <c r="H103" s="164">
        <v>3</v>
      </c>
      <c r="I103" s="79">
        <f t="shared" si="13"/>
        <v>-6.3333333333333353E-2</v>
      </c>
      <c r="J103" s="80">
        <v>3.76</v>
      </c>
      <c r="K103" s="80">
        <v>3.76</v>
      </c>
      <c r="L103" s="80">
        <v>2.29</v>
      </c>
      <c r="M103" s="79">
        <f t="shared" si="14"/>
        <v>-0.25265957446808507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25">
      <c r="B104" s="78" t="s">
        <v>21</v>
      </c>
      <c r="C104" s="147" t="s">
        <v>126</v>
      </c>
      <c r="D104" s="168">
        <v>1.83</v>
      </c>
      <c r="E104" s="168">
        <v>1.83</v>
      </c>
      <c r="F104" s="83">
        <f t="shared" si="12"/>
        <v>0</v>
      </c>
      <c r="G104" s="166">
        <v>0</v>
      </c>
      <c r="H104" s="167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25">
      <c r="B105" s="78"/>
      <c r="C105" s="49" t="s">
        <v>246</v>
      </c>
      <c r="D105" s="124">
        <v>11.25</v>
      </c>
      <c r="E105" s="124">
        <v>11.25</v>
      </c>
      <c r="F105" s="79">
        <f t="shared" si="12"/>
        <v>0</v>
      </c>
      <c r="G105" s="163">
        <v>3623</v>
      </c>
      <c r="H105" s="164">
        <v>11.25</v>
      </c>
      <c r="I105" s="79">
        <f t="shared" si="13"/>
        <v>0</v>
      </c>
      <c r="J105" s="80">
        <v>13.9</v>
      </c>
      <c r="K105" s="80">
        <v>13.9</v>
      </c>
      <c r="L105" s="80">
        <v>11.25</v>
      </c>
      <c r="M105" s="79">
        <f t="shared" si="14"/>
        <v>-0.19064748201438853</v>
      </c>
      <c r="N105" s="53" t="s">
        <v>20</v>
      </c>
      <c r="O105" s="53" t="s">
        <v>257</v>
      </c>
      <c r="P105" s="81">
        <v>0.15</v>
      </c>
      <c r="Q105" s="55">
        <v>45768</v>
      </c>
      <c r="R105" s="82" t="s">
        <v>264</v>
      </c>
    </row>
    <row r="106" spans="1:33" x14ac:dyDescent="0.25">
      <c r="B106" s="78" t="s">
        <v>21</v>
      </c>
      <c r="C106" s="152" t="s">
        <v>21</v>
      </c>
      <c r="D106" s="153" t="s">
        <v>243</v>
      </c>
      <c r="E106" s="153" t="s">
        <v>243</v>
      </c>
      <c r="F106" s="126"/>
      <c r="G106" s="172"/>
      <c r="H106" s="173" t="s">
        <v>243</v>
      </c>
      <c r="I106" s="126"/>
      <c r="J106" s="84"/>
      <c r="K106" s="84"/>
      <c r="L106" s="127"/>
      <c r="M106" s="126"/>
      <c r="N106" s="154"/>
      <c r="O106" s="154"/>
      <c r="P106" s="128"/>
      <c r="Q106" s="155"/>
      <c r="R106" s="129"/>
    </row>
    <row r="107" spans="1:33" x14ac:dyDescent="0.25">
      <c r="B107" s="97" t="s">
        <v>127</v>
      </c>
      <c r="C107" s="89"/>
      <c r="D107" s="125" t="s">
        <v>243</v>
      </c>
      <c r="E107" s="125" t="s">
        <v>243</v>
      </c>
      <c r="F107" s="89"/>
      <c r="G107" s="89"/>
      <c r="H107" s="89" t="s">
        <v>243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25">
      <c r="B108" s="78" t="s">
        <v>128</v>
      </c>
      <c r="C108" s="147" t="s">
        <v>214</v>
      </c>
      <c r="D108" s="168">
        <v>0.6</v>
      </c>
      <c r="E108" s="168">
        <v>0.6</v>
      </c>
      <c r="F108" s="83">
        <f t="shared" ref="F108:F116" si="15">D108/E108-1</f>
        <v>0</v>
      </c>
      <c r="G108" s="166">
        <v>0</v>
      </c>
      <c r="H108" s="167">
        <v>0.6</v>
      </c>
      <c r="I108" s="83">
        <f t="shared" ref="I108:I116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5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25">
      <c r="A109" s="96"/>
      <c r="B109" s="78" t="s">
        <v>129</v>
      </c>
      <c r="C109" s="49" t="s">
        <v>130</v>
      </c>
      <c r="D109" s="124">
        <v>0.71</v>
      </c>
      <c r="E109" s="124">
        <v>0.71</v>
      </c>
      <c r="F109" s="79">
        <f t="shared" si="15"/>
        <v>0</v>
      </c>
      <c r="G109" s="163">
        <v>451915</v>
      </c>
      <c r="H109" s="164">
        <v>0.66</v>
      </c>
      <c r="I109" s="79">
        <f t="shared" si="16"/>
        <v>7.575757575757569E-2</v>
      </c>
      <c r="J109" s="80">
        <v>0.91</v>
      </c>
      <c r="K109" s="80">
        <v>0.91</v>
      </c>
      <c r="L109" s="80">
        <v>0.65</v>
      </c>
      <c r="M109" s="79">
        <f t="shared" si="17"/>
        <v>-0.21978021978021989</v>
      </c>
      <c r="N109" s="53" t="s">
        <v>52</v>
      </c>
      <c r="P109" s="81"/>
      <c r="R109" s="82"/>
      <c r="S109" s="96"/>
      <c r="T109" s="96"/>
      <c r="U109" s="96"/>
    </row>
    <row r="110" spans="1:33" x14ac:dyDescent="0.25">
      <c r="A110" s="96"/>
      <c r="B110" s="99" t="s">
        <v>131</v>
      </c>
      <c r="C110" s="147" t="s">
        <v>132</v>
      </c>
      <c r="D110" s="168">
        <v>8</v>
      </c>
      <c r="E110" s="168">
        <v>8.35</v>
      </c>
      <c r="F110" s="83">
        <f t="shared" si="15"/>
        <v>-4.1916167664670656E-2</v>
      </c>
      <c r="G110" s="166">
        <v>737810</v>
      </c>
      <c r="H110" s="167">
        <v>8.4</v>
      </c>
      <c r="I110" s="83">
        <f t="shared" si="16"/>
        <v>-4.7619047619047672E-2</v>
      </c>
      <c r="J110" s="84">
        <v>8.4</v>
      </c>
      <c r="K110" s="84">
        <v>9.5</v>
      </c>
      <c r="L110" s="84">
        <v>6.35</v>
      </c>
      <c r="M110" s="83">
        <f t="shared" si="17"/>
        <v>-4.7619047619047672E-2</v>
      </c>
      <c r="N110" s="85" t="s">
        <v>20</v>
      </c>
      <c r="O110" s="85" t="s">
        <v>257</v>
      </c>
      <c r="P110" s="86">
        <v>0.39</v>
      </c>
      <c r="Q110" s="87">
        <v>45755</v>
      </c>
      <c r="R110" s="88">
        <v>45758</v>
      </c>
      <c r="S110" s="96"/>
      <c r="T110" s="96"/>
      <c r="U110" s="96"/>
    </row>
    <row r="111" spans="1:33" x14ac:dyDescent="0.25">
      <c r="A111" s="96"/>
      <c r="B111" s="99"/>
      <c r="C111" s="49" t="s">
        <v>133</v>
      </c>
      <c r="D111" s="124">
        <v>7.3</v>
      </c>
      <c r="E111" s="124">
        <v>7.3</v>
      </c>
      <c r="F111" s="79">
        <f t="shared" si="15"/>
        <v>0</v>
      </c>
      <c r="G111" s="163">
        <v>1798</v>
      </c>
      <c r="H111" s="164">
        <v>7.3</v>
      </c>
      <c r="I111" s="79">
        <f t="shared" si="16"/>
        <v>0</v>
      </c>
      <c r="J111" s="80">
        <v>7.3</v>
      </c>
      <c r="K111" s="80">
        <v>7.3</v>
      </c>
      <c r="L111" s="80">
        <v>5</v>
      </c>
      <c r="M111" s="79">
        <f t="shared" si="17"/>
        <v>0</v>
      </c>
      <c r="N111" s="53" t="s">
        <v>20</v>
      </c>
      <c r="P111" s="81"/>
      <c r="R111" s="82"/>
      <c r="S111" s="96"/>
      <c r="T111" s="96"/>
      <c r="U111" s="96"/>
    </row>
    <row r="112" spans="1:33" x14ac:dyDescent="0.25">
      <c r="A112" s="96"/>
      <c r="B112" s="99" t="s">
        <v>21</v>
      </c>
      <c r="C112" s="147" t="s">
        <v>134</v>
      </c>
      <c r="D112" s="168">
        <v>2.2000000000000002</v>
      </c>
      <c r="E112" s="168">
        <v>2.2000000000000002</v>
      </c>
      <c r="F112" s="83">
        <f t="shared" si="15"/>
        <v>0</v>
      </c>
      <c r="G112" s="166">
        <v>2405</v>
      </c>
      <c r="H112" s="167">
        <v>2.2000000000000002</v>
      </c>
      <c r="I112" s="83">
        <f t="shared" si="16"/>
        <v>0</v>
      </c>
      <c r="J112" s="84">
        <v>2.4700000000000002</v>
      </c>
      <c r="K112" s="84">
        <v>2.4700000000000002</v>
      </c>
      <c r="L112" s="84">
        <v>2.0499999999999998</v>
      </c>
      <c r="M112" s="83">
        <f t="shared" si="17"/>
        <v>-0.10931174089068829</v>
      </c>
      <c r="N112" s="85" t="s">
        <v>40</v>
      </c>
      <c r="O112" s="85"/>
      <c r="P112" s="86"/>
      <c r="Q112" s="87"/>
      <c r="R112" s="88"/>
      <c r="S112" s="96"/>
      <c r="T112" s="96"/>
      <c r="U112" s="96"/>
    </row>
    <row r="113" spans="1:21" x14ac:dyDescent="0.25">
      <c r="A113" s="96"/>
      <c r="B113" s="99" t="s">
        <v>135</v>
      </c>
      <c r="C113" s="49" t="s">
        <v>136</v>
      </c>
      <c r="D113" s="124">
        <v>2.16</v>
      </c>
      <c r="E113" s="124">
        <v>2.04</v>
      </c>
      <c r="F113" s="79">
        <f t="shared" si="15"/>
        <v>5.8823529411764719E-2</v>
      </c>
      <c r="G113" s="163">
        <v>4894406</v>
      </c>
      <c r="H113" s="164">
        <v>2</v>
      </c>
      <c r="I113" s="79">
        <f t="shared" si="16"/>
        <v>8.0000000000000071E-2</v>
      </c>
      <c r="J113" s="80">
        <v>2.35</v>
      </c>
      <c r="K113" s="80">
        <v>2.4</v>
      </c>
      <c r="L113" s="80">
        <v>1.99</v>
      </c>
      <c r="M113" s="79">
        <f t="shared" si="17"/>
        <v>-8.085106382978724E-2</v>
      </c>
      <c r="N113" s="53" t="s">
        <v>20</v>
      </c>
      <c r="P113" s="81"/>
      <c r="R113" s="82"/>
      <c r="S113" s="96"/>
      <c r="T113" s="96"/>
      <c r="U113" s="96"/>
    </row>
    <row r="114" spans="1:21" x14ac:dyDescent="0.25">
      <c r="A114" s="96"/>
      <c r="B114" s="99" t="s">
        <v>21</v>
      </c>
      <c r="C114" s="147" t="s">
        <v>137</v>
      </c>
      <c r="D114" s="168">
        <v>5.75</v>
      </c>
      <c r="E114" s="168">
        <v>5.75</v>
      </c>
      <c r="F114" s="83">
        <f t="shared" si="15"/>
        <v>0</v>
      </c>
      <c r="G114" s="166">
        <v>19993</v>
      </c>
      <c r="H114" s="167">
        <v>4.8</v>
      </c>
      <c r="I114" s="83">
        <f t="shared" si="16"/>
        <v>0.19791666666666674</v>
      </c>
      <c r="J114" s="84">
        <v>6.9</v>
      </c>
      <c r="K114" s="84">
        <v>6.9</v>
      </c>
      <c r="L114" s="84">
        <v>4.8</v>
      </c>
      <c r="M114" s="83">
        <f t="shared" si="17"/>
        <v>-0.16666666666666674</v>
      </c>
      <c r="N114" s="85" t="s">
        <v>20</v>
      </c>
      <c r="O114" s="85"/>
      <c r="P114" s="86"/>
      <c r="Q114" s="87"/>
      <c r="R114" s="88"/>
      <c r="S114" s="96"/>
      <c r="T114" s="96"/>
      <c r="U114" s="96"/>
    </row>
    <row r="115" spans="1:21" x14ac:dyDescent="0.25">
      <c r="B115" s="99" t="s">
        <v>138</v>
      </c>
      <c r="C115" s="49" t="s">
        <v>139</v>
      </c>
      <c r="D115" s="124">
        <v>245</v>
      </c>
      <c r="E115" s="124">
        <v>245</v>
      </c>
      <c r="F115" s="79">
        <f t="shared" si="15"/>
        <v>0</v>
      </c>
      <c r="G115" s="163">
        <v>426419</v>
      </c>
      <c r="H115" s="164">
        <v>245</v>
      </c>
      <c r="I115" s="79">
        <f t="shared" si="16"/>
        <v>0</v>
      </c>
      <c r="J115" s="80">
        <v>256.3</v>
      </c>
      <c r="K115" s="80">
        <v>264.2</v>
      </c>
      <c r="L115" s="80">
        <v>200</v>
      </c>
      <c r="M115" s="79">
        <f t="shared" si="17"/>
        <v>-4.4088958252048394E-2</v>
      </c>
      <c r="N115" s="53" t="s">
        <v>20</v>
      </c>
      <c r="P115" s="81"/>
      <c r="R115" s="82"/>
    </row>
    <row r="116" spans="1:21" x14ac:dyDescent="0.25">
      <c r="A116" s="96"/>
      <c r="B116" s="78"/>
      <c r="C116" s="147" t="s">
        <v>140</v>
      </c>
      <c r="D116" s="168">
        <v>2156.9</v>
      </c>
      <c r="E116" s="168">
        <v>2156.9</v>
      </c>
      <c r="F116" s="83">
        <f t="shared" si="15"/>
        <v>0</v>
      </c>
      <c r="G116" s="166">
        <v>51</v>
      </c>
      <c r="H116" s="167">
        <v>2156.9</v>
      </c>
      <c r="I116" s="83">
        <f t="shared" si="16"/>
        <v>0</v>
      </c>
      <c r="J116" s="84">
        <v>2156.9</v>
      </c>
      <c r="K116" s="84">
        <v>2156.9</v>
      </c>
      <c r="L116" s="84">
        <v>2156.9</v>
      </c>
      <c r="M116" s="83">
        <f>D116/J116-1</f>
        <v>0</v>
      </c>
      <c r="N116" s="85" t="s">
        <v>40</v>
      </c>
      <c r="O116" s="85"/>
      <c r="P116" s="86"/>
      <c r="Q116" s="87"/>
      <c r="R116" s="88"/>
      <c r="S116" s="96"/>
      <c r="T116" s="96"/>
      <c r="U116" s="96"/>
    </row>
    <row r="117" spans="1:21" x14ac:dyDescent="0.25">
      <c r="B117" s="99" t="s">
        <v>21</v>
      </c>
      <c r="C117" s="49" t="s">
        <v>21</v>
      </c>
      <c r="D117" s="124"/>
      <c r="E117" s="124"/>
      <c r="F117" s="79"/>
      <c r="G117" s="163"/>
      <c r="H117" s="164"/>
      <c r="I117" s="79"/>
      <c r="J117" s="92"/>
      <c r="K117" s="92"/>
      <c r="L117" s="80"/>
      <c r="M117" s="79"/>
      <c r="P117" s="81"/>
      <c r="R117" s="82"/>
    </row>
    <row r="118" spans="1:21" x14ac:dyDescent="0.25">
      <c r="A118" s="96"/>
      <c r="B118" s="97" t="s">
        <v>141</v>
      </c>
      <c r="C118" s="89"/>
      <c r="D118" s="125" t="s">
        <v>243</v>
      </c>
      <c r="E118" s="125" t="s">
        <v>243</v>
      </c>
      <c r="F118" s="89"/>
      <c r="G118" s="89"/>
      <c r="H118" s="89" t="s">
        <v>243</v>
      </c>
      <c r="I118" s="89"/>
      <c r="J118" s="74"/>
      <c r="K118" s="74"/>
      <c r="L118" s="89"/>
      <c r="M118" s="89"/>
      <c r="N118" s="89"/>
      <c r="O118" s="89"/>
      <c r="P118" s="89"/>
      <c r="Q118" s="89"/>
      <c r="R118" s="98"/>
      <c r="S118" s="96"/>
      <c r="T118" s="96"/>
      <c r="U118" s="96"/>
    </row>
    <row r="119" spans="1:21" x14ac:dyDescent="0.25">
      <c r="A119" s="96"/>
      <c r="B119" s="99" t="s">
        <v>142</v>
      </c>
      <c r="C119" s="49" t="s">
        <v>143</v>
      </c>
      <c r="D119" s="124">
        <v>62.5</v>
      </c>
      <c r="E119" s="124">
        <v>62.5</v>
      </c>
      <c r="F119" s="79">
        <f t="shared" ref="F119:F129" si="18">D119/E119-1</f>
        <v>0</v>
      </c>
      <c r="G119" s="163">
        <v>135</v>
      </c>
      <c r="H119" s="164">
        <v>62.5</v>
      </c>
      <c r="I119" s="79">
        <f t="shared" ref="I119:I129" si="19">D119/H119-1</f>
        <v>0</v>
      </c>
      <c r="J119" s="80">
        <v>62.5</v>
      </c>
      <c r="K119" s="80">
        <v>62.5</v>
      </c>
      <c r="L119" s="80">
        <v>62.5</v>
      </c>
      <c r="M119" s="79">
        <f t="shared" ref="M119:M128" si="20">D119/J119-1</f>
        <v>0</v>
      </c>
      <c r="N119" s="53" t="s">
        <v>144</v>
      </c>
      <c r="P119" s="81"/>
      <c r="R119" s="82"/>
      <c r="S119" s="96"/>
      <c r="T119" s="96"/>
      <c r="U119" s="96"/>
    </row>
    <row r="120" spans="1:21" x14ac:dyDescent="0.25">
      <c r="A120" s="96"/>
      <c r="B120" s="99" t="s">
        <v>21</v>
      </c>
      <c r="C120" s="147" t="s">
        <v>145</v>
      </c>
      <c r="D120" s="168">
        <v>18.850000000000001</v>
      </c>
      <c r="E120" s="168">
        <v>18.850000000000001</v>
      </c>
      <c r="F120" s="83">
        <f t="shared" si="18"/>
        <v>0</v>
      </c>
      <c r="G120" s="166">
        <v>28700</v>
      </c>
      <c r="H120" s="167">
        <v>18.850000000000001</v>
      </c>
      <c r="I120" s="83">
        <f t="shared" si="19"/>
        <v>0</v>
      </c>
      <c r="J120" s="84">
        <v>21</v>
      </c>
      <c r="K120" s="84">
        <v>21</v>
      </c>
      <c r="L120" s="84">
        <v>18.850000000000001</v>
      </c>
      <c r="M120" s="83">
        <f t="shared" si="20"/>
        <v>-0.10238095238095235</v>
      </c>
      <c r="N120" s="85" t="s">
        <v>20</v>
      </c>
      <c r="O120" s="85"/>
      <c r="P120" s="86"/>
      <c r="Q120" s="87"/>
      <c r="R120" s="88"/>
      <c r="S120" s="96"/>
      <c r="T120" s="96"/>
      <c r="U120" s="96"/>
    </row>
    <row r="121" spans="1:21" x14ac:dyDescent="0.25">
      <c r="A121" s="96"/>
      <c r="B121" s="99" t="s">
        <v>21</v>
      </c>
      <c r="C121" s="49" t="s">
        <v>146</v>
      </c>
      <c r="D121" s="124">
        <v>47</v>
      </c>
      <c r="E121" s="124">
        <v>47</v>
      </c>
      <c r="F121" s="79">
        <f t="shared" si="18"/>
        <v>0</v>
      </c>
      <c r="G121" s="163">
        <v>171772</v>
      </c>
      <c r="H121" s="164">
        <v>47</v>
      </c>
      <c r="I121" s="79">
        <f t="shared" si="19"/>
        <v>0</v>
      </c>
      <c r="J121" s="80">
        <v>47.75</v>
      </c>
      <c r="K121" s="80">
        <v>47.75</v>
      </c>
      <c r="L121" s="80">
        <v>38</v>
      </c>
      <c r="M121" s="79">
        <f t="shared" si="20"/>
        <v>-1.5706806282722474E-2</v>
      </c>
      <c r="N121" s="53" t="s">
        <v>20</v>
      </c>
      <c r="P121" s="81"/>
      <c r="R121" s="82"/>
      <c r="S121" s="96"/>
      <c r="T121" s="96"/>
      <c r="U121" s="96"/>
    </row>
    <row r="122" spans="1:21" x14ac:dyDescent="0.25">
      <c r="A122" s="96"/>
      <c r="B122" s="99" t="s">
        <v>21</v>
      </c>
      <c r="C122" s="147" t="s">
        <v>147</v>
      </c>
      <c r="D122" s="168">
        <v>83.7</v>
      </c>
      <c r="E122" s="168">
        <v>83.7</v>
      </c>
      <c r="F122" s="83">
        <f t="shared" si="18"/>
        <v>0</v>
      </c>
      <c r="G122" s="166">
        <v>75384</v>
      </c>
      <c r="H122" s="167">
        <v>83.7</v>
      </c>
      <c r="I122" s="83">
        <f t="shared" si="19"/>
        <v>0</v>
      </c>
      <c r="J122" s="84">
        <v>93</v>
      </c>
      <c r="K122" s="84">
        <v>93</v>
      </c>
      <c r="L122" s="84">
        <v>83.7</v>
      </c>
      <c r="M122" s="83">
        <f t="shared" si="20"/>
        <v>-9.9999999999999978E-2</v>
      </c>
      <c r="N122" s="85" t="s">
        <v>20</v>
      </c>
      <c r="O122" s="85" t="s">
        <v>257</v>
      </c>
      <c r="P122" s="86">
        <v>2.0499999999999998</v>
      </c>
      <c r="Q122" s="87">
        <v>45880</v>
      </c>
      <c r="R122" s="88" t="s">
        <v>261</v>
      </c>
      <c r="S122" s="96"/>
      <c r="T122" s="96"/>
      <c r="U122" s="96"/>
    </row>
    <row r="123" spans="1:21" x14ac:dyDescent="0.25">
      <c r="A123" s="96"/>
      <c r="B123" s="99" t="s">
        <v>21</v>
      </c>
      <c r="C123" s="49" t="s">
        <v>148</v>
      </c>
      <c r="D123" s="124">
        <v>480</v>
      </c>
      <c r="E123" s="124">
        <v>480</v>
      </c>
      <c r="F123" s="79">
        <f t="shared" si="18"/>
        <v>0</v>
      </c>
      <c r="G123" s="163">
        <v>13888</v>
      </c>
      <c r="H123" s="164">
        <v>480</v>
      </c>
      <c r="I123" s="79">
        <f t="shared" si="19"/>
        <v>0</v>
      </c>
      <c r="J123" s="80">
        <v>478.8</v>
      </c>
      <c r="K123" s="80">
        <v>480</v>
      </c>
      <c r="L123" s="80">
        <v>385</v>
      </c>
      <c r="M123" s="79">
        <f t="shared" si="20"/>
        <v>2.5062656641603454E-3</v>
      </c>
      <c r="N123" s="53" t="s">
        <v>20</v>
      </c>
      <c r="O123" s="53" t="s">
        <v>257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25">
      <c r="A124" s="96"/>
      <c r="B124" s="99" t="s">
        <v>21</v>
      </c>
      <c r="C124" s="147" t="s">
        <v>268</v>
      </c>
      <c r="D124" s="168">
        <v>9.25</v>
      </c>
      <c r="E124" s="168">
        <v>9.25</v>
      </c>
      <c r="F124" s="83">
        <f t="shared" si="18"/>
        <v>0</v>
      </c>
      <c r="G124" s="166">
        <v>502</v>
      </c>
      <c r="H124" s="167">
        <v>9.25</v>
      </c>
      <c r="I124" s="83">
        <f t="shared" si="19"/>
        <v>0</v>
      </c>
      <c r="J124" s="84">
        <v>9.25</v>
      </c>
      <c r="K124" s="84">
        <v>9.25</v>
      </c>
      <c r="L124" s="84">
        <v>8.43</v>
      </c>
      <c r="M124" s="83">
        <f t="shared" si="20"/>
        <v>0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25">
      <c r="A125" s="96"/>
      <c r="B125" s="99" t="s">
        <v>21</v>
      </c>
      <c r="C125" s="49" t="s">
        <v>149</v>
      </c>
      <c r="D125" s="124">
        <v>10</v>
      </c>
      <c r="E125" s="124">
        <v>10</v>
      </c>
      <c r="F125" s="79">
        <f t="shared" si="18"/>
        <v>0</v>
      </c>
      <c r="G125" s="163">
        <v>0</v>
      </c>
      <c r="H125" s="164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25">
      <c r="A126" s="96"/>
      <c r="B126" s="99" t="s">
        <v>21</v>
      </c>
      <c r="C126" s="147" t="s">
        <v>234</v>
      </c>
      <c r="D126" s="168">
        <v>73.8</v>
      </c>
      <c r="E126" s="168">
        <v>73.8</v>
      </c>
      <c r="F126" s="83">
        <f t="shared" si="18"/>
        <v>0</v>
      </c>
      <c r="G126" s="166">
        <v>1460736</v>
      </c>
      <c r="H126" s="167">
        <v>73.8</v>
      </c>
      <c r="I126" s="83">
        <f t="shared" si="19"/>
        <v>0</v>
      </c>
      <c r="J126" s="84">
        <v>74.95</v>
      </c>
      <c r="K126" s="84">
        <v>78.55</v>
      </c>
      <c r="L126" s="84">
        <v>69.75</v>
      </c>
      <c r="M126" s="83">
        <f t="shared" si="20"/>
        <v>-1.5343562374916742E-2</v>
      </c>
      <c r="N126" s="85" t="s">
        <v>20</v>
      </c>
      <c r="O126" s="85" t="s">
        <v>257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25">
      <c r="A127" s="96"/>
      <c r="B127" s="99" t="s">
        <v>55</v>
      </c>
      <c r="C127" s="49" t="s">
        <v>150</v>
      </c>
      <c r="D127" s="124">
        <v>2.5</v>
      </c>
      <c r="E127" s="124">
        <v>2.4900000000000002</v>
      </c>
      <c r="F127" s="79">
        <f t="shared" si="18"/>
        <v>4.0160642570279403E-3</v>
      </c>
      <c r="G127" s="163">
        <v>72029139</v>
      </c>
      <c r="H127" s="164">
        <v>2.2999999999999998</v>
      </c>
      <c r="I127" s="79">
        <f t="shared" si="19"/>
        <v>8.6956521739130599E-2</v>
      </c>
      <c r="J127" s="80">
        <v>2.79</v>
      </c>
      <c r="K127" s="80">
        <v>2.79</v>
      </c>
      <c r="L127" s="80">
        <v>2.29</v>
      </c>
      <c r="M127" s="79">
        <f t="shared" si="20"/>
        <v>-0.10394265232974909</v>
      </c>
      <c r="N127" s="53" t="s">
        <v>68</v>
      </c>
      <c r="P127" s="81"/>
      <c r="R127" s="82"/>
      <c r="S127" s="96"/>
      <c r="T127" s="96"/>
      <c r="U127" s="96"/>
    </row>
    <row r="128" spans="1:21" x14ac:dyDescent="0.25">
      <c r="A128" s="96"/>
      <c r="B128" s="99" t="s">
        <v>21</v>
      </c>
      <c r="C128" s="147" t="s">
        <v>215</v>
      </c>
      <c r="D128" s="168">
        <v>5.45</v>
      </c>
      <c r="E128" s="168">
        <v>5.45</v>
      </c>
      <c r="F128" s="83">
        <f t="shared" si="18"/>
        <v>0</v>
      </c>
      <c r="G128" s="166">
        <v>0</v>
      </c>
      <c r="H128" s="167">
        <v>5.45</v>
      </c>
      <c r="I128" s="83">
        <f t="shared" si="19"/>
        <v>0</v>
      </c>
      <c r="J128" s="84">
        <v>5.45</v>
      </c>
      <c r="K128" s="84">
        <v>5.45</v>
      </c>
      <c r="L128" s="84">
        <v>5.45</v>
      </c>
      <c r="M128" s="83">
        <f t="shared" si="20"/>
        <v>0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25">
      <c r="A129" s="96"/>
      <c r="B129" s="99"/>
      <c r="C129" s="49" t="s">
        <v>250</v>
      </c>
      <c r="D129" s="124">
        <v>111.7</v>
      </c>
      <c r="E129" s="124">
        <v>111.7</v>
      </c>
      <c r="F129" s="79">
        <f t="shared" si="18"/>
        <v>0</v>
      </c>
      <c r="G129" s="163">
        <v>2270</v>
      </c>
      <c r="H129" s="164">
        <v>111.7</v>
      </c>
      <c r="I129" s="79">
        <f t="shared" si="19"/>
        <v>0</v>
      </c>
      <c r="J129" s="80">
        <v>111.7</v>
      </c>
      <c r="K129" s="80">
        <v>111.7</v>
      </c>
      <c r="L129" s="80">
        <v>111.7</v>
      </c>
      <c r="M129" s="79">
        <f t="shared" ref="M129" si="21">D129/J129-1</f>
        <v>0</v>
      </c>
      <c r="N129" s="53" t="s">
        <v>20</v>
      </c>
      <c r="P129" s="81"/>
      <c r="R129" s="82"/>
      <c r="S129" s="96"/>
      <c r="T129" s="96"/>
      <c r="U129" s="96"/>
    </row>
    <row r="130" spans="1:21" x14ac:dyDescent="0.25">
      <c r="A130" s="96"/>
      <c r="B130" s="99"/>
      <c r="C130" s="147"/>
      <c r="D130" s="168"/>
      <c r="E130" s="168"/>
      <c r="F130" s="83"/>
      <c r="G130" s="166"/>
      <c r="H130" s="167"/>
      <c r="I130" s="83"/>
      <c r="J130" s="84"/>
      <c r="K130" s="84"/>
      <c r="L130" s="84"/>
      <c r="M130" s="83"/>
      <c r="N130" s="85"/>
      <c r="O130" s="85"/>
      <c r="P130" s="86"/>
      <c r="Q130" s="87"/>
      <c r="R130" s="88"/>
      <c r="S130" s="96"/>
      <c r="T130" s="96"/>
      <c r="U130" s="96"/>
    </row>
    <row r="131" spans="1:21" x14ac:dyDescent="0.25">
      <c r="B131" s="97" t="s">
        <v>151</v>
      </c>
      <c r="C131" s="89"/>
      <c r="D131" s="125" t="s">
        <v>243</v>
      </c>
      <c r="E131" s="125" t="s">
        <v>243</v>
      </c>
      <c r="F131" s="89"/>
      <c r="G131" s="89"/>
      <c r="H131" s="89" t="s">
        <v>243</v>
      </c>
      <c r="I131" s="89"/>
      <c r="J131" s="74"/>
      <c r="K131" s="74"/>
      <c r="L131" s="89"/>
      <c r="M131" s="89"/>
      <c r="N131" s="89"/>
      <c r="O131" s="89"/>
      <c r="P131" s="89"/>
      <c r="Q131" s="89"/>
      <c r="R131" s="98"/>
    </row>
    <row r="132" spans="1:21" x14ac:dyDescent="0.25">
      <c r="B132" s="78" t="s">
        <v>152</v>
      </c>
      <c r="C132" s="49" t="s">
        <v>238</v>
      </c>
      <c r="D132" s="124">
        <v>38</v>
      </c>
      <c r="E132" s="124">
        <v>38</v>
      </c>
      <c r="F132" s="79">
        <f t="shared" ref="F132:F138" si="22">D132/E132-1</f>
        <v>0</v>
      </c>
      <c r="G132" s="163">
        <v>3021</v>
      </c>
      <c r="H132" s="164">
        <v>38</v>
      </c>
      <c r="I132" s="79">
        <f t="shared" ref="I132:I138" si="23">D132/H132-1</f>
        <v>0</v>
      </c>
      <c r="J132" s="80">
        <v>38</v>
      </c>
      <c r="K132" s="80">
        <v>38</v>
      </c>
      <c r="L132" s="80">
        <v>37.950000000000003</v>
      </c>
      <c r="M132" s="79">
        <f t="shared" ref="M132:M138" si="24">D132/J132-1</f>
        <v>0</v>
      </c>
      <c r="N132" s="53" t="s">
        <v>20</v>
      </c>
      <c r="P132" s="81"/>
      <c r="R132" s="82"/>
    </row>
    <row r="133" spans="1:21" x14ac:dyDescent="0.25">
      <c r="B133" s="78" t="s">
        <v>153</v>
      </c>
      <c r="C133" s="147" t="s">
        <v>154</v>
      </c>
      <c r="D133" s="168">
        <v>7.15</v>
      </c>
      <c r="E133" s="168">
        <v>7.15</v>
      </c>
      <c r="F133" s="83">
        <f t="shared" si="22"/>
        <v>0</v>
      </c>
      <c r="G133" s="166">
        <v>0</v>
      </c>
      <c r="H133" s="167">
        <v>7.15</v>
      </c>
      <c r="I133" s="83">
        <f t="shared" si="23"/>
        <v>0</v>
      </c>
      <c r="J133" s="84">
        <v>7.15</v>
      </c>
      <c r="K133" s="84">
        <v>7.15</v>
      </c>
      <c r="L133" s="84">
        <v>7.15</v>
      </c>
      <c r="M133" s="83">
        <f t="shared" si="24"/>
        <v>0</v>
      </c>
      <c r="N133" s="85" t="s">
        <v>20</v>
      </c>
      <c r="O133" s="85"/>
      <c r="P133" s="86"/>
      <c r="Q133" s="87"/>
      <c r="R133" s="88"/>
    </row>
    <row r="134" spans="1:21" x14ac:dyDescent="0.25">
      <c r="B134" s="78" t="s">
        <v>155</v>
      </c>
      <c r="C134" s="49" t="s">
        <v>156</v>
      </c>
      <c r="D134" s="124">
        <v>8.65</v>
      </c>
      <c r="E134" s="124">
        <v>8.65</v>
      </c>
      <c r="F134" s="79">
        <f t="shared" si="22"/>
        <v>0</v>
      </c>
      <c r="G134" s="163">
        <v>83983</v>
      </c>
      <c r="H134" s="164">
        <v>8.65</v>
      </c>
      <c r="I134" s="79">
        <f t="shared" si="23"/>
        <v>0</v>
      </c>
      <c r="J134" s="80">
        <v>12.35</v>
      </c>
      <c r="K134" s="80">
        <v>12.35</v>
      </c>
      <c r="L134" s="80">
        <v>7.35</v>
      </c>
      <c r="M134" s="79">
        <f t="shared" si="24"/>
        <v>-0.2995951417004048</v>
      </c>
      <c r="N134" s="53" t="s">
        <v>20</v>
      </c>
      <c r="P134" s="81"/>
      <c r="R134" s="82"/>
    </row>
    <row r="135" spans="1:21" x14ac:dyDescent="0.25">
      <c r="A135" s="96"/>
      <c r="B135" s="78" t="s">
        <v>157</v>
      </c>
      <c r="C135" s="147" t="s">
        <v>158</v>
      </c>
      <c r="D135" s="168">
        <v>1.85</v>
      </c>
      <c r="E135" s="168">
        <v>1.85</v>
      </c>
      <c r="F135" s="83">
        <f t="shared" si="22"/>
        <v>0</v>
      </c>
      <c r="G135" s="166">
        <v>0</v>
      </c>
      <c r="H135" s="167">
        <v>1.85</v>
      </c>
      <c r="I135" s="83">
        <f t="shared" si="23"/>
        <v>0</v>
      </c>
      <c r="J135" s="84">
        <v>2.08</v>
      </c>
      <c r="K135" s="84">
        <v>2.08</v>
      </c>
      <c r="L135" s="84">
        <v>1.8</v>
      </c>
      <c r="M135" s="83">
        <f t="shared" si="24"/>
        <v>-0.11057692307692302</v>
      </c>
      <c r="N135" s="85" t="s">
        <v>40</v>
      </c>
      <c r="O135" s="85"/>
      <c r="P135" s="86"/>
      <c r="Q135" s="87"/>
      <c r="R135" s="88"/>
      <c r="S135" s="96"/>
      <c r="T135" s="96"/>
      <c r="U135" s="96"/>
    </row>
    <row r="136" spans="1:21" x14ac:dyDescent="0.25">
      <c r="A136" s="96"/>
      <c r="B136" s="99" t="s">
        <v>21</v>
      </c>
      <c r="C136" s="49" t="s">
        <v>197</v>
      </c>
      <c r="D136" s="124">
        <v>0.55000000000000004</v>
      </c>
      <c r="E136" s="124">
        <v>0.54</v>
      </c>
      <c r="F136" s="79">
        <f t="shared" si="22"/>
        <v>1.8518518518518601E-2</v>
      </c>
      <c r="G136" s="163">
        <v>1915446</v>
      </c>
      <c r="H136" s="164">
        <v>0.55000000000000004</v>
      </c>
      <c r="I136" s="79">
        <f t="shared" si="23"/>
        <v>0</v>
      </c>
      <c r="J136" s="80">
        <v>0.96</v>
      </c>
      <c r="K136" s="80">
        <v>0.96</v>
      </c>
      <c r="L136" s="80">
        <v>0.54</v>
      </c>
      <c r="M136" s="79">
        <f t="shared" si="24"/>
        <v>-0.42708333333333326</v>
      </c>
      <c r="N136" s="53" t="s">
        <v>20</v>
      </c>
      <c r="P136" s="81"/>
      <c r="R136" s="82"/>
      <c r="S136" s="96"/>
      <c r="T136" s="96"/>
      <c r="U136" s="96"/>
    </row>
    <row r="137" spans="1:21" x14ac:dyDescent="0.25">
      <c r="B137" s="99"/>
      <c r="C137" s="147" t="s">
        <v>196</v>
      </c>
      <c r="D137" s="168">
        <v>2.91</v>
      </c>
      <c r="E137" s="168">
        <v>2.91</v>
      </c>
      <c r="F137" s="83">
        <f t="shared" si="22"/>
        <v>0</v>
      </c>
      <c r="G137" s="166">
        <v>0</v>
      </c>
      <c r="H137" s="167">
        <v>2.91</v>
      </c>
      <c r="I137" s="83">
        <f t="shared" si="23"/>
        <v>0</v>
      </c>
      <c r="J137" s="84">
        <v>2.91</v>
      </c>
      <c r="K137" s="84">
        <v>2.91</v>
      </c>
      <c r="L137" s="84">
        <v>2.91</v>
      </c>
      <c r="M137" s="83">
        <f t="shared" si="24"/>
        <v>0</v>
      </c>
      <c r="N137" s="85" t="s">
        <v>52</v>
      </c>
      <c r="O137" s="85"/>
      <c r="P137" s="86"/>
      <c r="Q137" s="87"/>
      <c r="R137" s="88"/>
    </row>
    <row r="138" spans="1:21" x14ac:dyDescent="0.25">
      <c r="B138" s="99"/>
      <c r="C138" s="49" t="s">
        <v>248</v>
      </c>
      <c r="D138" s="124">
        <v>4.2</v>
      </c>
      <c r="E138" s="124">
        <v>4.46</v>
      </c>
      <c r="F138" s="79">
        <f t="shared" si="22"/>
        <v>-5.8295964125560484E-2</v>
      </c>
      <c r="G138" s="174">
        <v>2515154</v>
      </c>
      <c r="H138" s="175">
        <v>3.92</v>
      </c>
      <c r="I138" s="121">
        <f t="shared" si="23"/>
        <v>7.1428571428571397E-2</v>
      </c>
      <c r="J138" s="122">
        <v>3.72</v>
      </c>
      <c r="K138" s="122">
        <v>4.46</v>
      </c>
      <c r="L138" s="122">
        <v>2.5</v>
      </c>
      <c r="M138" s="121">
        <f t="shared" si="24"/>
        <v>0.12903225806451601</v>
      </c>
      <c r="N138" s="53" t="s">
        <v>20</v>
      </c>
      <c r="P138" s="123"/>
      <c r="R138" s="82"/>
    </row>
    <row r="139" spans="1:21" x14ac:dyDescent="0.25">
      <c r="B139" s="78" t="s">
        <v>21</v>
      </c>
      <c r="C139" s="147"/>
      <c r="D139" s="168"/>
      <c r="E139" s="168"/>
      <c r="F139" s="83"/>
      <c r="G139" s="166"/>
      <c r="H139" s="167"/>
      <c r="I139" s="83"/>
      <c r="J139" s="84"/>
      <c r="K139" s="84"/>
      <c r="L139" s="84"/>
      <c r="M139" s="83"/>
      <c r="N139" s="85"/>
      <c r="O139" s="85"/>
      <c r="P139" s="86"/>
      <c r="Q139" s="87"/>
      <c r="R139" s="88"/>
    </row>
    <row r="140" spans="1:21" x14ac:dyDescent="0.25">
      <c r="B140" s="97" t="s">
        <v>159</v>
      </c>
      <c r="C140" s="89"/>
      <c r="D140" s="125"/>
      <c r="E140" s="125"/>
      <c r="F140" s="89"/>
      <c r="G140" s="89"/>
      <c r="H140" s="89"/>
      <c r="I140" s="89"/>
      <c r="J140" s="74"/>
      <c r="K140" s="74"/>
      <c r="L140" s="89"/>
      <c r="M140" s="89"/>
      <c r="N140" s="89"/>
      <c r="O140" s="89"/>
      <c r="P140" s="89"/>
      <c r="Q140" s="89"/>
      <c r="R140" s="98"/>
    </row>
    <row r="141" spans="1:21" x14ac:dyDescent="0.25">
      <c r="B141" s="78" t="s">
        <v>160</v>
      </c>
      <c r="C141" s="49" t="s">
        <v>161</v>
      </c>
      <c r="D141" s="124">
        <v>48.35</v>
      </c>
      <c r="E141" s="124">
        <v>48.1</v>
      </c>
      <c r="F141" s="79">
        <f t="shared" ref="F141:F149" si="25">D141/E141-1</f>
        <v>5.1975051975052811E-3</v>
      </c>
      <c r="G141" s="163">
        <v>3959108</v>
      </c>
      <c r="H141" s="164">
        <v>53</v>
      </c>
      <c r="I141" s="79">
        <f>D141/H141-1</f>
        <v>-8.7735849056603699E-2</v>
      </c>
      <c r="J141" s="80">
        <v>76</v>
      </c>
      <c r="K141" s="80">
        <v>76</v>
      </c>
      <c r="L141" s="80">
        <v>48</v>
      </c>
      <c r="M141" s="79">
        <f t="shared" ref="M141:M150" si="26">D141/J141-1</f>
        <v>-0.3638157894736842</v>
      </c>
      <c r="N141" s="53" t="s">
        <v>20</v>
      </c>
      <c r="P141" s="81"/>
      <c r="R141" s="82"/>
    </row>
    <row r="142" spans="1:21" x14ac:dyDescent="0.25">
      <c r="B142" s="78" t="s">
        <v>162</v>
      </c>
      <c r="C142" s="147" t="s">
        <v>211</v>
      </c>
      <c r="D142" s="168">
        <v>1.94</v>
      </c>
      <c r="E142" s="168">
        <v>1.99</v>
      </c>
      <c r="F142" s="83">
        <f t="shared" si="25"/>
        <v>-2.5125628140703515E-2</v>
      </c>
      <c r="G142" s="166">
        <v>1776648</v>
      </c>
      <c r="H142" s="167">
        <v>2</v>
      </c>
      <c r="I142" s="83">
        <f t="shared" ref="I142:I150" si="27">D142/H142-1</f>
        <v>-3.0000000000000027E-2</v>
      </c>
      <c r="J142" s="84">
        <v>2.2999999999999998</v>
      </c>
      <c r="K142" s="84">
        <v>2.2999999999999998</v>
      </c>
      <c r="L142" s="84">
        <v>1.94</v>
      </c>
      <c r="M142" s="83">
        <f t="shared" si="26"/>
        <v>-0.15652173913043477</v>
      </c>
      <c r="N142" s="85" t="s">
        <v>20</v>
      </c>
      <c r="O142" s="85"/>
      <c r="P142" s="86"/>
      <c r="Q142" s="87"/>
      <c r="R142" s="88"/>
    </row>
    <row r="143" spans="1:21" x14ac:dyDescent="0.25">
      <c r="B143" s="78" t="s">
        <v>163</v>
      </c>
      <c r="C143" s="49" t="s">
        <v>164</v>
      </c>
      <c r="D143" s="124">
        <v>5700</v>
      </c>
      <c r="E143" s="124">
        <v>5700</v>
      </c>
      <c r="F143" s="79">
        <f>D143/E143-1</f>
        <v>0</v>
      </c>
      <c r="G143" s="163">
        <v>3122</v>
      </c>
      <c r="H143" s="164">
        <v>5700</v>
      </c>
      <c r="I143" s="79">
        <f>D143/H143-1</f>
        <v>0</v>
      </c>
      <c r="J143" s="80">
        <v>5700</v>
      </c>
      <c r="K143" s="80">
        <v>5700</v>
      </c>
      <c r="L143" s="80">
        <v>5700</v>
      </c>
      <c r="M143" s="79">
        <f t="shared" si="26"/>
        <v>0</v>
      </c>
      <c r="N143" s="53" t="s">
        <v>20</v>
      </c>
      <c r="O143" s="53" t="s">
        <v>266</v>
      </c>
      <c r="P143" s="81" t="s">
        <v>267</v>
      </c>
      <c r="Q143" s="55">
        <v>45789</v>
      </c>
      <c r="R143" s="82">
        <v>45800</v>
      </c>
    </row>
    <row r="144" spans="1:21" x14ac:dyDescent="0.25">
      <c r="B144" s="78"/>
      <c r="C144" s="147" t="s">
        <v>253</v>
      </c>
      <c r="D144" s="168">
        <v>500</v>
      </c>
      <c r="E144" s="168">
        <v>505</v>
      </c>
      <c r="F144" s="83">
        <f t="shared" si="25"/>
        <v>-9.9009900990099098E-3</v>
      </c>
      <c r="G144" s="166">
        <v>12866859</v>
      </c>
      <c r="H144" s="167">
        <v>522</v>
      </c>
      <c r="I144" s="83">
        <f>D144/H144-1</f>
        <v>-4.2145593869731823E-2</v>
      </c>
      <c r="J144" s="84">
        <v>598</v>
      </c>
      <c r="K144" s="84">
        <v>598</v>
      </c>
      <c r="L144" s="84">
        <v>500</v>
      </c>
      <c r="M144" s="83">
        <f t="shared" si="26"/>
        <v>-0.16387959866220736</v>
      </c>
      <c r="N144" s="85" t="s">
        <v>20</v>
      </c>
      <c r="O144" s="85"/>
      <c r="P144" s="86"/>
      <c r="Q144" s="87"/>
      <c r="R144" s="88"/>
    </row>
    <row r="145" spans="1:21" x14ac:dyDescent="0.25">
      <c r="B145" s="78" t="s">
        <v>21</v>
      </c>
      <c r="C145" s="49" t="s">
        <v>165</v>
      </c>
      <c r="D145" s="124">
        <v>174.9</v>
      </c>
      <c r="E145" s="124">
        <v>167.1</v>
      </c>
      <c r="F145" s="79">
        <f t="shared" si="25"/>
        <v>4.6678635547576341E-2</v>
      </c>
      <c r="G145" s="163">
        <v>411687</v>
      </c>
      <c r="H145" s="164">
        <v>167.1</v>
      </c>
      <c r="I145" s="79">
        <f t="shared" si="27"/>
        <v>4.6678635547576341E-2</v>
      </c>
      <c r="J145" s="80">
        <v>217.8</v>
      </c>
      <c r="K145" s="80">
        <v>217.8</v>
      </c>
      <c r="L145" s="80">
        <v>162</v>
      </c>
      <c r="M145" s="79">
        <f t="shared" si="26"/>
        <v>-0.19696969696969702</v>
      </c>
      <c r="N145" s="53" t="s">
        <v>20</v>
      </c>
      <c r="P145" s="81"/>
      <c r="R145" s="82"/>
    </row>
    <row r="146" spans="1:21" x14ac:dyDescent="0.25">
      <c r="B146" s="78" t="s">
        <v>21</v>
      </c>
      <c r="C146" s="147" t="s">
        <v>166</v>
      </c>
      <c r="D146" s="168">
        <v>331.2</v>
      </c>
      <c r="E146" s="168">
        <v>331.2</v>
      </c>
      <c r="F146" s="83">
        <f t="shared" si="25"/>
        <v>0</v>
      </c>
      <c r="G146" s="166">
        <v>2851</v>
      </c>
      <c r="H146" s="167">
        <v>331.2</v>
      </c>
      <c r="I146" s="83">
        <f>D146/H146-1</f>
        <v>0</v>
      </c>
      <c r="J146" s="84">
        <v>387.2</v>
      </c>
      <c r="K146" s="84">
        <v>387.2</v>
      </c>
      <c r="L146" s="84">
        <v>331.2</v>
      </c>
      <c r="M146" s="83">
        <f t="shared" si="26"/>
        <v>-0.14462809917355368</v>
      </c>
      <c r="N146" s="85" t="s">
        <v>20</v>
      </c>
      <c r="O146" s="85"/>
      <c r="P146" s="86"/>
      <c r="Q146" s="87"/>
      <c r="R146" s="88"/>
    </row>
    <row r="147" spans="1:21" x14ac:dyDescent="0.25">
      <c r="B147" s="78" t="s">
        <v>21</v>
      </c>
      <c r="C147" s="49" t="s">
        <v>167</v>
      </c>
      <c r="D147" s="124">
        <v>35.85</v>
      </c>
      <c r="E147" s="124">
        <v>35.85</v>
      </c>
      <c r="F147" s="79">
        <f t="shared" si="25"/>
        <v>0</v>
      </c>
      <c r="G147" s="163">
        <v>150835</v>
      </c>
      <c r="H147" s="164">
        <v>38</v>
      </c>
      <c r="I147" s="79">
        <f t="shared" si="27"/>
        <v>-5.6578947368421062E-2</v>
      </c>
      <c r="J147" s="80">
        <v>36.65</v>
      </c>
      <c r="K147" s="80">
        <v>48.7</v>
      </c>
      <c r="L147" s="80">
        <v>24.3</v>
      </c>
      <c r="M147" s="79">
        <f t="shared" si="26"/>
        <v>-2.1828103683492417E-2</v>
      </c>
      <c r="N147" s="53" t="s">
        <v>20</v>
      </c>
      <c r="P147" s="81"/>
      <c r="R147" s="82"/>
    </row>
    <row r="148" spans="1:21" x14ac:dyDescent="0.25">
      <c r="B148" s="78"/>
      <c r="C148" s="147" t="s">
        <v>244</v>
      </c>
      <c r="D148" s="168">
        <v>1141.5</v>
      </c>
      <c r="E148" s="168">
        <v>1141.5</v>
      </c>
      <c r="F148" s="83">
        <f t="shared" si="25"/>
        <v>0</v>
      </c>
      <c r="G148" s="166">
        <v>3500687</v>
      </c>
      <c r="H148" s="167">
        <v>1141.5</v>
      </c>
      <c r="I148" s="83">
        <f t="shared" si="27"/>
        <v>0</v>
      </c>
      <c r="J148" s="84">
        <v>1150</v>
      </c>
      <c r="K148" s="84">
        <v>1150</v>
      </c>
      <c r="L148" s="84">
        <v>1141.5</v>
      </c>
      <c r="M148" s="83">
        <f t="shared" si="26"/>
        <v>-7.3913043478260887E-3</v>
      </c>
      <c r="N148" s="85" t="s">
        <v>20</v>
      </c>
      <c r="O148" s="85" t="s">
        <v>257</v>
      </c>
      <c r="P148" s="86">
        <v>8.5</v>
      </c>
      <c r="Q148" s="87">
        <v>45730</v>
      </c>
      <c r="R148" s="87">
        <v>45744</v>
      </c>
    </row>
    <row r="149" spans="1:21" x14ac:dyDescent="0.25">
      <c r="B149" s="78"/>
      <c r="C149" s="49" t="s">
        <v>249</v>
      </c>
      <c r="D149" s="124">
        <v>364.9</v>
      </c>
      <c r="E149" s="124">
        <v>364.9</v>
      </c>
      <c r="F149" s="79">
        <f t="shared" si="25"/>
        <v>0</v>
      </c>
      <c r="G149" s="163">
        <v>7026</v>
      </c>
      <c r="H149" s="164">
        <v>364.9</v>
      </c>
      <c r="I149" s="79">
        <f t="shared" si="27"/>
        <v>0</v>
      </c>
      <c r="J149" s="80">
        <v>356.4</v>
      </c>
      <c r="K149" s="80">
        <v>364.9</v>
      </c>
      <c r="L149" s="80">
        <v>324</v>
      </c>
      <c r="M149" s="79">
        <f t="shared" si="26"/>
        <v>2.3849607182940602E-2</v>
      </c>
      <c r="N149" s="53" t="s">
        <v>20</v>
      </c>
      <c r="O149" s="53" t="s">
        <v>257</v>
      </c>
      <c r="P149" s="81">
        <v>3.5</v>
      </c>
      <c r="Q149" s="55">
        <v>45700</v>
      </c>
      <c r="R149" s="82">
        <v>45727</v>
      </c>
    </row>
    <row r="150" spans="1:21" x14ac:dyDescent="0.25">
      <c r="B150" s="78" t="s">
        <v>21</v>
      </c>
      <c r="C150" s="147" t="s">
        <v>236</v>
      </c>
      <c r="D150" s="168">
        <v>679.7</v>
      </c>
      <c r="E150" s="168">
        <v>637</v>
      </c>
      <c r="F150" s="83">
        <f>D150/E150-1</f>
        <v>6.7032967032967017E-2</v>
      </c>
      <c r="G150" s="166">
        <v>162530</v>
      </c>
      <c r="H150" s="167">
        <v>637</v>
      </c>
      <c r="I150" s="83">
        <f t="shared" si="27"/>
        <v>6.7032967032967017E-2</v>
      </c>
      <c r="J150" s="84">
        <v>698</v>
      </c>
      <c r="K150" s="84">
        <v>698</v>
      </c>
      <c r="L150" s="84">
        <v>630</v>
      </c>
      <c r="M150" s="83">
        <f t="shared" si="26"/>
        <v>-2.6217765042979901E-2</v>
      </c>
      <c r="N150" s="85" t="s">
        <v>20</v>
      </c>
      <c r="O150" s="85"/>
      <c r="P150" s="86"/>
      <c r="Q150" s="87"/>
      <c r="R150" s="88"/>
    </row>
    <row r="151" spans="1:21" x14ac:dyDescent="0.25">
      <c r="B151" s="78" t="s">
        <v>21</v>
      </c>
      <c r="D151" s="124"/>
      <c r="E151" s="124"/>
      <c r="F151" s="79"/>
      <c r="G151" s="163"/>
      <c r="H151" s="164"/>
      <c r="I151" s="79"/>
      <c r="J151" s="92"/>
      <c r="K151" s="92"/>
      <c r="L151" s="80"/>
      <c r="M151" s="79"/>
      <c r="P151" s="81"/>
      <c r="R151" s="82"/>
    </row>
    <row r="152" spans="1:21" x14ac:dyDescent="0.25">
      <c r="A152" s="96"/>
      <c r="B152" s="97" t="s">
        <v>168</v>
      </c>
      <c r="C152" s="89"/>
      <c r="D152" s="125" t="s">
        <v>243</v>
      </c>
      <c r="E152" s="125" t="s">
        <v>243</v>
      </c>
      <c r="F152" s="89"/>
      <c r="G152" s="89"/>
      <c r="H152" s="89" t="s">
        <v>243</v>
      </c>
      <c r="I152" s="89"/>
      <c r="J152" s="74"/>
      <c r="K152" s="74"/>
      <c r="L152" s="89"/>
      <c r="M152" s="89"/>
      <c r="N152" s="89"/>
      <c r="O152" s="89"/>
      <c r="P152" s="89"/>
      <c r="Q152" s="89"/>
      <c r="R152" s="98"/>
      <c r="S152" s="96"/>
      <c r="T152" s="96"/>
      <c r="U152" s="96"/>
    </row>
    <row r="153" spans="1:21" x14ac:dyDescent="0.25">
      <c r="A153" s="96"/>
      <c r="B153" s="99" t="s">
        <v>169</v>
      </c>
      <c r="C153" s="49" t="s">
        <v>170</v>
      </c>
      <c r="D153" s="124">
        <v>0.24</v>
      </c>
      <c r="E153" s="124">
        <v>0.24</v>
      </c>
      <c r="F153" s="79">
        <f t="shared" ref="F153:F170" si="28">D153/E153-1</f>
        <v>0</v>
      </c>
      <c r="G153" s="163">
        <v>0</v>
      </c>
      <c r="H153" s="164">
        <v>0.24</v>
      </c>
      <c r="I153" s="79">
        <f>D153/H153-1</f>
        <v>0</v>
      </c>
      <c r="J153" s="80">
        <v>0.24</v>
      </c>
      <c r="K153" s="80">
        <v>0.24</v>
      </c>
      <c r="L153" s="80">
        <v>0.24</v>
      </c>
      <c r="M153" s="79">
        <f t="shared" ref="M153:M170" si="29">D153/J153-1</f>
        <v>0</v>
      </c>
      <c r="N153" s="53" t="s">
        <v>31</v>
      </c>
      <c r="P153" s="81"/>
      <c r="R153" s="82"/>
      <c r="S153" s="96"/>
      <c r="T153" s="96"/>
      <c r="U153" s="96"/>
    </row>
    <row r="154" spans="1:21" x14ac:dyDescent="0.25">
      <c r="A154" s="96"/>
      <c r="B154" s="99" t="s">
        <v>171</v>
      </c>
      <c r="C154" s="147" t="s">
        <v>172</v>
      </c>
      <c r="D154" s="168">
        <v>1.62</v>
      </c>
      <c r="E154" s="168">
        <v>1.62</v>
      </c>
      <c r="F154" s="83">
        <f t="shared" si="28"/>
        <v>0</v>
      </c>
      <c r="G154" s="166">
        <v>0</v>
      </c>
      <c r="H154" s="167">
        <v>1.62</v>
      </c>
      <c r="I154" s="83">
        <f t="shared" ref="I154:I169" si="30">D154/H154-1</f>
        <v>0</v>
      </c>
      <c r="J154" s="84">
        <v>1.62</v>
      </c>
      <c r="K154" s="84">
        <v>1.62</v>
      </c>
      <c r="L154" s="84">
        <v>1.62</v>
      </c>
      <c r="M154" s="83">
        <f t="shared" si="29"/>
        <v>0</v>
      </c>
      <c r="N154" s="85" t="s">
        <v>20</v>
      </c>
      <c r="O154" s="85"/>
      <c r="P154" s="86"/>
      <c r="Q154" s="87"/>
      <c r="R154" s="88"/>
      <c r="S154" s="96"/>
      <c r="T154" s="96"/>
      <c r="U154" s="96"/>
    </row>
    <row r="155" spans="1:21" x14ac:dyDescent="0.25">
      <c r="A155" s="96"/>
      <c r="B155" s="99" t="s">
        <v>21</v>
      </c>
      <c r="C155" s="49" t="s">
        <v>173</v>
      </c>
      <c r="D155" s="124">
        <v>66.900000000000006</v>
      </c>
      <c r="E155" s="124">
        <v>62.5</v>
      </c>
      <c r="F155" s="79">
        <f t="shared" si="28"/>
        <v>7.0400000000000018E-2</v>
      </c>
      <c r="G155" s="163">
        <v>3075044</v>
      </c>
      <c r="H155" s="164">
        <v>62.55</v>
      </c>
      <c r="I155" s="79">
        <f t="shared" si="30"/>
        <v>6.9544364508393519E-2</v>
      </c>
      <c r="J155" s="80">
        <v>55.95</v>
      </c>
      <c r="K155" s="80">
        <v>66.900000000000006</v>
      </c>
      <c r="L155" s="80">
        <v>46.05</v>
      </c>
      <c r="M155" s="79">
        <f t="shared" si="29"/>
        <v>0.1957104557640752</v>
      </c>
      <c r="N155" s="53" t="s">
        <v>20</v>
      </c>
      <c r="P155" s="81"/>
      <c r="R155" s="82"/>
      <c r="S155" s="96"/>
      <c r="T155" s="96"/>
      <c r="U155" s="96"/>
    </row>
    <row r="156" spans="1:21" x14ac:dyDescent="0.25">
      <c r="A156" s="96"/>
      <c r="B156" s="99"/>
      <c r="C156" s="147" t="s">
        <v>174</v>
      </c>
      <c r="D156" s="168">
        <v>46.5</v>
      </c>
      <c r="E156" s="168">
        <v>46.5</v>
      </c>
      <c r="F156" s="83">
        <f t="shared" si="28"/>
        <v>0</v>
      </c>
      <c r="G156" s="166">
        <v>5400</v>
      </c>
      <c r="H156" s="167">
        <v>46.5</v>
      </c>
      <c r="I156" s="83">
        <f t="shared" si="30"/>
        <v>0</v>
      </c>
      <c r="J156" s="84">
        <v>43.5</v>
      </c>
      <c r="K156" s="84">
        <v>46.8</v>
      </c>
      <c r="L156" s="84">
        <v>30.15</v>
      </c>
      <c r="M156" s="83">
        <f t="shared" si="29"/>
        <v>6.8965517241379226E-2</v>
      </c>
      <c r="N156" s="85" t="s">
        <v>20</v>
      </c>
      <c r="O156" s="85"/>
      <c r="P156" s="86"/>
      <c r="Q156" s="87"/>
      <c r="R156" s="88"/>
      <c r="S156" s="96"/>
      <c r="T156" s="96"/>
      <c r="U156" s="96"/>
    </row>
    <row r="157" spans="1:21" x14ac:dyDescent="0.25">
      <c r="A157" s="96"/>
      <c r="B157" s="99" t="s">
        <v>175</v>
      </c>
      <c r="C157" s="49" t="s">
        <v>176</v>
      </c>
      <c r="D157" s="124">
        <v>2.4</v>
      </c>
      <c r="E157" s="124">
        <v>2.6</v>
      </c>
      <c r="F157" s="79">
        <f t="shared" si="28"/>
        <v>-7.6923076923076983E-2</v>
      </c>
      <c r="G157" s="163">
        <v>2429359</v>
      </c>
      <c r="H157" s="164">
        <v>2.4500000000000002</v>
      </c>
      <c r="I157" s="79">
        <f t="shared" si="30"/>
        <v>-2.0408163265306256E-2</v>
      </c>
      <c r="J157" s="80">
        <v>3</v>
      </c>
      <c r="K157" s="80">
        <v>3</v>
      </c>
      <c r="L157" s="80">
        <v>2.3199999999999998</v>
      </c>
      <c r="M157" s="79">
        <f t="shared" si="29"/>
        <v>-0.20000000000000007</v>
      </c>
      <c r="N157" s="53" t="s">
        <v>20</v>
      </c>
      <c r="P157" s="81"/>
      <c r="R157" s="82"/>
      <c r="S157" s="96"/>
      <c r="T157" s="96"/>
      <c r="U157" s="96"/>
    </row>
    <row r="158" spans="1:21" x14ac:dyDescent="0.25">
      <c r="A158" s="96"/>
      <c r="B158" s="99" t="s">
        <v>177</v>
      </c>
      <c r="C158" s="147" t="s">
        <v>178</v>
      </c>
      <c r="D158" s="168">
        <v>4.82</v>
      </c>
      <c r="E158" s="168">
        <v>4.82</v>
      </c>
      <c r="F158" s="83">
        <f t="shared" si="28"/>
        <v>0</v>
      </c>
      <c r="G158" s="166">
        <v>78358</v>
      </c>
      <c r="H158" s="167">
        <v>4.82</v>
      </c>
      <c r="I158" s="83">
        <f t="shared" si="30"/>
        <v>0</v>
      </c>
      <c r="J158" s="84">
        <v>5.5</v>
      </c>
      <c r="K158" s="84">
        <v>7.33</v>
      </c>
      <c r="L158" s="84">
        <v>4.41</v>
      </c>
      <c r="M158" s="83">
        <f t="shared" si="29"/>
        <v>-0.12363636363636354</v>
      </c>
      <c r="N158" s="85" t="s">
        <v>179</v>
      </c>
      <c r="O158" s="85"/>
      <c r="P158" s="86"/>
      <c r="Q158" s="87"/>
      <c r="R158" s="88"/>
      <c r="S158" s="96"/>
      <c r="T158" s="96"/>
      <c r="U158" s="96"/>
    </row>
    <row r="159" spans="1:21" x14ac:dyDescent="0.25">
      <c r="A159" s="96"/>
      <c r="B159" s="99" t="s">
        <v>21</v>
      </c>
      <c r="C159" s="49" t="s">
        <v>180</v>
      </c>
      <c r="D159" s="124">
        <v>2</v>
      </c>
      <c r="E159" s="124">
        <v>2</v>
      </c>
      <c r="F159" s="79">
        <f t="shared" si="28"/>
        <v>0</v>
      </c>
      <c r="G159" s="163">
        <v>21391</v>
      </c>
      <c r="H159" s="164">
        <v>2</v>
      </c>
      <c r="I159" s="79">
        <f t="shared" si="30"/>
        <v>0</v>
      </c>
      <c r="J159" s="80">
        <v>2</v>
      </c>
      <c r="K159" s="80">
        <v>2</v>
      </c>
      <c r="L159" s="80">
        <v>1.38</v>
      </c>
      <c r="M159" s="79">
        <f t="shared" si="29"/>
        <v>0</v>
      </c>
      <c r="N159" s="53" t="s">
        <v>20</v>
      </c>
      <c r="P159" s="81"/>
      <c r="R159" s="82"/>
      <c r="S159" s="96"/>
      <c r="T159" s="96"/>
      <c r="U159" s="96"/>
    </row>
    <row r="160" spans="1:21" x14ac:dyDescent="0.25">
      <c r="A160" s="96"/>
      <c r="B160" s="99" t="s">
        <v>181</v>
      </c>
      <c r="C160" s="147" t="s">
        <v>182</v>
      </c>
      <c r="D160" s="168">
        <v>3.76</v>
      </c>
      <c r="E160" s="168">
        <v>3.9</v>
      </c>
      <c r="F160" s="83">
        <f t="shared" si="28"/>
        <v>-3.5897435897435881E-2</v>
      </c>
      <c r="G160" s="166">
        <v>355480</v>
      </c>
      <c r="H160" s="167">
        <v>3.98</v>
      </c>
      <c r="I160" s="83">
        <f t="shared" si="30"/>
        <v>-5.5276381909547756E-2</v>
      </c>
      <c r="J160" s="84">
        <v>4.6500000000000004</v>
      </c>
      <c r="K160" s="84">
        <v>4.6500000000000004</v>
      </c>
      <c r="L160" s="84">
        <v>3.7</v>
      </c>
      <c r="M160" s="83">
        <f t="shared" si="29"/>
        <v>-0.19139784946236571</v>
      </c>
      <c r="N160" s="85" t="s">
        <v>183</v>
      </c>
      <c r="O160" s="85"/>
      <c r="P160" s="86"/>
      <c r="Q160" s="87"/>
      <c r="R160" s="88"/>
      <c r="S160" s="96"/>
      <c r="T160" s="96"/>
      <c r="U160" s="96"/>
    </row>
    <row r="161" spans="1:21" x14ac:dyDescent="0.25">
      <c r="A161" s="96"/>
      <c r="B161" s="99" t="s">
        <v>184</v>
      </c>
      <c r="C161" s="49" t="s">
        <v>185</v>
      </c>
      <c r="D161" s="124">
        <v>2.9</v>
      </c>
      <c r="E161" s="124">
        <v>2.95</v>
      </c>
      <c r="F161" s="79">
        <f t="shared" si="28"/>
        <v>-1.6949152542372947E-2</v>
      </c>
      <c r="G161" s="163">
        <v>1829030</v>
      </c>
      <c r="H161" s="164">
        <v>3.08</v>
      </c>
      <c r="I161" s="79">
        <f t="shared" si="30"/>
        <v>-5.8441558441558517E-2</v>
      </c>
      <c r="J161" s="80">
        <v>2.71</v>
      </c>
      <c r="K161" s="80">
        <v>3.25</v>
      </c>
      <c r="L161" s="80">
        <v>1.9</v>
      </c>
      <c r="M161" s="79">
        <f t="shared" si="29"/>
        <v>7.0110701107011009E-2</v>
      </c>
      <c r="N161" s="53" t="s">
        <v>20</v>
      </c>
      <c r="P161" s="81"/>
      <c r="R161" s="82"/>
      <c r="S161" s="96"/>
      <c r="T161" s="96"/>
      <c r="U161" s="96"/>
    </row>
    <row r="162" spans="1:21" x14ac:dyDescent="0.25">
      <c r="A162" s="96"/>
      <c r="B162" s="99" t="s">
        <v>186</v>
      </c>
      <c r="C162" s="147" t="s">
        <v>187</v>
      </c>
      <c r="D162" s="168">
        <v>10.3</v>
      </c>
      <c r="E162" s="168">
        <v>10.3</v>
      </c>
      <c r="F162" s="83">
        <f t="shared" si="28"/>
        <v>0</v>
      </c>
      <c r="G162" s="166">
        <v>456815</v>
      </c>
      <c r="H162" s="167">
        <v>10.3</v>
      </c>
      <c r="I162" s="83">
        <f t="shared" si="30"/>
        <v>0</v>
      </c>
      <c r="J162" s="84">
        <v>13.9</v>
      </c>
      <c r="K162" s="84">
        <v>14.85</v>
      </c>
      <c r="L162" s="84">
        <v>9.6999999999999993</v>
      </c>
      <c r="M162" s="83">
        <f t="shared" si="29"/>
        <v>-0.25899280575539563</v>
      </c>
      <c r="N162" s="85" t="s">
        <v>20</v>
      </c>
      <c r="O162" s="85"/>
      <c r="P162" s="86"/>
      <c r="Q162" s="87"/>
      <c r="R162" s="88"/>
      <c r="S162" s="96"/>
      <c r="T162" s="96"/>
      <c r="U162" s="96"/>
    </row>
    <row r="163" spans="1:21" x14ac:dyDescent="0.25">
      <c r="A163" s="96"/>
      <c r="B163" s="99" t="s">
        <v>21</v>
      </c>
      <c r="C163" s="49" t="s">
        <v>188</v>
      </c>
      <c r="D163" s="124">
        <v>135.35</v>
      </c>
      <c r="E163" s="124">
        <v>135.35</v>
      </c>
      <c r="F163" s="79">
        <f t="shared" si="28"/>
        <v>0</v>
      </c>
      <c r="G163" s="163">
        <v>13266</v>
      </c>
      <c r="H163" s="164">
        <v>136</v>
      </c>
      <c r="I163" s="79">
        <f t="shared" si="30"/>
        <v>-4.7794117647059764E-3</v>
      </c>
      <c r="J163" s="80">
        <f>127.35-0.64</f>
        <v>126.71</v>
      </c>
      <c r="K163" s="80">
        <v>136</v>
      </c>
      <c r="L163" s="80">
        <v>114.65</v>
      </c>
      <c r="M163" s="79">
        <f t="shared" si="29"/>
        <v>6.8187199116091834E-2</v>
      </c>
      <c r="N163" s="53" t="s">
        <v>20</v>
      </c>
      <c r="O163" s="53" t="s">
        <v>257</v>
      </c>
      <c r="P163" s="81">
        <v>0.64</v>
      </c>
      <c r="Q163" s="55" t="s">
        <v>259</v>
      </c>
      <c r="R163" s="82">
        <v>45763</v>
      </c>
      <c r="S163" s="96"/>
      <c r="T163" s="96"/>
      <c r="U163" s="96"/>
    </row>
    <row r="164" spans="1:21" x14ac:dyDescent="0.25">
      <c r="A164" s="96"/>
      <c r="B164" s="99"/>
      <c r="C164" s="147" t="s">
        <v>190</v>
      </c>
      <c r="D164" s="168">
        <v>0.6</v>
      </c>
      <c r="E164" s="168">
        <v>0.6</v>
      </c>
      <c r="F164" s="83">
        <f t="shared" si="28"/>
        <v>0</v>
      </c>
      <c r="G164" s="166">
        <v>123081</v>
      </c>
      <c r="H164" s="167">
        <v>0.62</v>
      </c>
      <c r="I164" s="83">
        <f t="shared" si="30"/>
        <v>-3.2258064516129115E-2</v>
      </c>
      <c r="J164" s="84">
        <v>0.97</v>
      </c>
      <c r="K164" s="84">
        <v>0.97</v>
      </c>
      <c r="L164" s="84">
        <v>0.57999999999999996</v>
      </c>
      <c r="M164" s="83">
        <f t="shared" si="29"/>
        <v>-0.38144329896907214</v>
      </c>
      <c r="N164" s="85" t="s">
        <v>20</v>
      </c>
      <c r="O164" s="85"/>
      <c r="P164" s="86"/>
      <c r="Q164" s="87"/>
      <c r="R164" s="88"/>
      <c r="S164" s="96"/>
      <c r="T164" s="96"/>
      <c r="U164" s="96"/>
    </row>
    <row r="165" spans="1:21" x14ac:dyDescent="0.25">
      <c r="A165" s="96"/>
      <c r="B165" s="99" t="s">
        <v>189</v>
      </c>
      <c r="C165" s="49" t="s">
        <v>192</v>
      </c>
      <c r="D165" s="124">
        <v>2.88</v>
      </c>
      <c r="E165" s="124">
        <v>2.88</v>
      </c>
      <c r="F165" s="79">
        <f t="shared" si="28"/>
        <v>0</v>
      </c>
      <c r="G165" s="163">
        <v>23540</v>
      </c>
      <c r="H165" s="164">
        <v>2.88</v>
      </c>
      <c r="I165" s="79">
        <f t="shared" si="30"/>
        <v>0</v>
      </c>
      <c r="J165" s="80">
        <v>3.49</v>
      </c>
      <c r="K165" s="80">
        <v>3.49</v>
      </c>
      <c r="L165" s="80">
        <v>2.62</v>
      </c>
      <c r="M165" s="79">
        <f t="shared" si="29"/>
        <v>-0.17478510028653305</v>
      </c>
      <c r="N165" s="53" t="s">
        <v>40</v>
      </c>
      <c r="P165" s="81"/>
      <c r="R165" s="82"/>
      <c r="S165" s="96"/>
      <c r="T165" s="96"/>
      <c r="U165" s="96"/>
    </row>
    <row r="166" spans="1:21" x14ac:dyDescent="0.25">
      <c r="A166" s="96"/>
      <c r="B166" s="99" t="s">
        <v>191</v>
      </c>
      <c r="C166" s="147" t="s">
        <v>251</v>
      </c>
      <c r="D166" s="168">
        <v>3.32</v>
      </c>
      <c r="E166" s="168">
        <v>3.32</v>
      </c>
      <c r="F166" s="83">
        <f t="shared" si="28"/>
        <v>0</v>
      </c>
      <c r="G166" s="166">
        <v>145863</v>
      </c>
      <c r="H166" s="167">
        <v>3.02</v>
      </c>
      <c r="I166" s="83">
        <f t="shared" si="30"/>
        <v>9.9337748344370702E-2</v>
      </c>
      <c r="J166" s="84">
        <v>5.79</v>
      </c>
      <c r="K166" s="84">
        <v>5.79</v>
      </c>
      <c r="L166" s="84">
        <v>3.02</v>
      </c>
      <c r="M166" s="83">
        <f t="shared" si="29"/>
        <v>-0.42659758203799658</v>
      </c>
      <c r="N166" s="85" t="s">
        <v>20</v>
      </c>
      <c r="O166" s="85"/>
      <c r="P166" s="86"/>
      <c r="Q166" s="87"/>
      <c r="R166" s="88"/>
      <c r="S166" s="96"/>
      <c r="T166" s="96"/>
      <c r="U166" s="96"/>
    </row>
    <row r="167" spans="1:21" x14ac:dyDescent="0.25">
      <c r="A167" s="96"/>
      <c r="B167" s="99" t="s">
        <v>21</v>
      </c>
      <c r="C167" s="49" t="s">
        <v>193</v>
      </c>
      <c r="D167" s="124">
        <v>4.32</v>
      </c>
      <c r="E167" s="124">
        <v>4.32</v>
      </c>
      <c r="F167" s="79">
        <f t="shared" si="28"/>
        <v>0</v>
      </c>
      <c r="G167" s="163">
        <v>69250</v>
      </c>
      <c r="H167" s="164">
        <v>4.32</v>
      </c>
      <c r="I167" s="79">
        <f t="shared" si="30"/>
        <v>0</v>
      </c>
      <c r="J167" s="80">
        <v>5.6</v>
      </c>
      <c r="K167" s="80">
        <v>5.6</v>
      </c>
      <c r="L167" s="80">
        <v>3.85</v>
      </c>
      <c r="M167" s="79">
        <f t="shared" si="29"/>
        <v>-0.22857142857142843</v>
      </c>
      <c r="N167" s="53" t="s">
        <v>40</v>
      </c>
      <c r="P167" s="81"/>
      <c r="R167" s="82"/>
      <c r="S167" s="96"/>
      <c r="T167" s="96"/>
      <c r="U167" s="96"/>
    </row>
    <row r="168" spans="1:21" x14ac:dyDescent="0.25">
      <c r="A168" s="96"/>
      <c r="B168" s="99" t="s">
        <v>21</v>
      </c>
      <c r="C168" s="147" t="s">
        <v>195</v>
      </c>
      <c r="D168" s="168">
        <v>1.38</v>
      </c>
      <c r="E168" s="168">
        <v>1.38</v>
      </c>
      <c r="F168" s="83">
        <f t="shared" si="28"/>
        <v>0</v>
      </c>
      <c r="G168" s="166">
        <v>389257</v>
      </c>
      <c r="H168" s="167">
        <v>1.53</v>
      </c>
      <c r="I168" s="83">
        <f t="shared" si="30"/>
        <v>-9.8039215686274606E-2</v>
      </c>
      <c r="J168" s="84">
        <v>1.23</v>
      </c>
      <c r="K168" s="84">
        <v>1.63</v>
      </c>
      <c r="L168" s="84">
        <v>1.07</v>
      </c>
      <c r="M168" s="83">
        <f t="shared" si="29"/>
        <v>0.12195121951219501</v>
      </c>
      <c r="N168" s="85" t="s">
        <v>20</v>
      </c>
      <c r="O168" s="85"/>
      <c r="P168" s="86"/>
      <c r="Q168" s="87"/>
      <c r="R168" s="88"/>
      <c r="S168" s="96"/>
      <c r="T168" s="96"/>
      <c r="U168" s="96"/>
    </row>
    <row r="169" spans="1:21" x14ac:dyDescent="0.25">
      <c r="A169" s="96"/>
      <c r="B169" s="99" t="s">
        <v>194</v>
      </c>
      <c r="C169" s="49" t="s">
        <v>199</v>
      </c>
      <c r="D169" s="124">
        <v>2.4500000000000002</v>
      </c>
      <c r="E169" s="124">
        <v>2.5</v>
      </c>
      <c r="F169" s="79">
        <f t="shared" si="28"/>
        <v>-1.9999999999999907E-2</v>
      </c>
      <c r="G169" s="163">
        <v>597834</v>
      </c>
      <c r="H169" s="164">
        <v>2.61</v>
      </c>
      <c r="I169" s="79">
        <f t="shared" si="30"/>
        <v>-6.1302681992337016E-2</v>
      </c>
      <c r="J169" s="80">
        <v>2.8</v>
      </c>
      <c r="K169" s="80">
        <v>3</v>
      </c>
      <c r="L169" s="80">
        <v>2</v>
      </c>
      <c r="M169" s="79">
        <f t="shared" si="29"/>
        <v>-0.12499999999999989</v>
      </c>
      <c r="N169" s="53" t="s">
        <v>20</v>
      </c>
      <c r="P169" s="81"/>
      <c r="R169" s="82"/>
      <c r="S169" s="96"/>
      <c r="T169" s="96"/>
      <c r="U169" s="96"/>
    </row>
    <row r="170" spans="1:21" x14ac:dyDescent="0.25">
      <c r="A170" s="96"/>
      <c r="B170" s="108" t="s">
        <v>198</v>
      </c>
      <c r="C170" s="156" t="s">
        <v>200</v>
      </c>
      <c r="D170" s="176">
        <v>2.48</v>
      </c>
      <c r="E170" s="176">
        <v>2.48</v>
      </c>
      <c r="F170" s="157">
        <f t="shared" si="28"/>
        <v>0</v>
      </c>
      <c r="G170" s="177">
        <v>0</v>
      </c>
      <c r="H170" s="178">
        <v>2.48</v>
      </c>
      <c r="I170" s="157">
        <f>D170/H170-1</f>
        <v>0</v>
      </c>
      <c r="J170" s="158">
        <v>2.48</v>
      </c>
      <c r="K170" s="158">
        <v>2.48</v>
      </c>
      <c r="L170" s="158">
        <v>2.48</v>
      </c>
      <c r="M170" s="157">
        <f t="shared" si="29"/>
        <v>0</v>
      </c>
      <c r="N170" s="159" t="s">
        <v>20</v>
      </c>
      <c r="O170" s="159"/>
      <c r="P170" s="160"/>
      <c r="Q170" s="161"/>
      <c r="R170" s="162"/>
      <c r="S170" s="96"/>
      <c r="T170" s="96"/>
      <c r="U170" s="96"/>
    </row>
    <row r="171" spans="1:21" x14ac:dyDescent="0.25">
      <c r="P171" s="107"/>
    </row>
    <row r="172" spans="1:21" x14ac:dyDescent="0.25">
      <c r="P172" s="107"/>
    </row>
    <row r="173" spans="1:21" x14ac:dyDescent="0.25">
      <c r="P173" s="107"/>
    </row>
    <row r="174" spans="1:21" x14ac:dyDescent="0.25">
      <c r="P174" s="107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25">
      <c r="P177" s="107"/>
    </row>
    <row r="178" spans="16:16" s="53" customFormat="1" x14ac:dyDescent="0.25">
      <c r="P178" s="107"/>
    </row>
    <row r="179" spans="16:16" s="53" customFormat="1" x14ac:dyDescent="0.25">
      <c r="P179" s="107"/>
    </row>
    <row r="180" spans="16:16" s="53" customFormat="1" x14ac:dyDescent="0.25">
      <c r="P180" s="107"/>
    </row>
    <row r="181" spans="16:16" s="53" customFormat="1" x14ac:dyDescent="0.25">
      <c r="P181" s="107"/>
    </row>
    <row r="182" spans="16:16" s="53" customFormat="1" x14ac:dyDescent="0.25">
      <c r="P182" s="107"/>
    </row>
  </sheetData>
  <conditionalFormatting sqref="F5:F49 F51:F97 F153:F170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62" operator="greaterThan">
      <formula>0.1</formula>
    </cfRule>
  </conditionalFormatting>
  <conditionalFormatting sqref="F108:F117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9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3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CX113" sqref="ACX113"/>
    </sheetView>
  </sheetViews>
  <sheetFormatPr defaultColWidth="0" defaultRowHeight="15" x14ac:dyDescent="0.25"/>
  <cols>
    <col min="1" max="1" width="28.140625" style="131" customWidth="1"/>
    <col min="2" max="2" width="4.7109375" style="132" bestFit="1" customWidth="1"/>
    <col min="3" max="3" width="21.5703125" style="132" bestFit="1" customWidth="1"/>
    <col min="4" max="4" width="8.28515625" style="132" bestFit="1" customWidth="1"/>
    <col min="5" max="5" width="13.42578125" style="132" bestFit="1" customWidth="1"/>
    <col min="6" max="6" width="13.5703125" style="134" bestFit="1" customWidth="1"/>
    <col min="7" max="7" width="19.28515625" style="134" bestFit="1" customWidth="1"/>
    <col min="8" max="8" width="9.5703125" style="132" bestFit="1" customWidth="1"/>
    <col min="9" max="10" width="9.140625" style="132" customWidth="1"/>
    <col min="11" max="253" width="9.140625" style="132" hidden="1"/>
    <col min="254" max="254" width="28.140625" style="132" customWidth="1"/>
    <col min="255" max="255" width="3.5703125" style="132" customWidth="1"/>
    <col min="256" max="256" width="31.140625" style="132" customWidth="1"/>
    <col min="257" max="257" width="11.140625" style="132" customWidth="1"/>
    <col min="258" max="258" width="9.85546875" style="132" customWidth="1"/>
    <col min="259" max="259" width="11.42578125" style="132" customWidth="1"/>
    <col min="260" max="260" width="3.140625" style="132" customWidth="1"/>
    <col min="261" max="261" width="17.42578125" style="132" bestFit="1" customWidth="1"/>
    <col min="262" max="262" width="11.42578125" style="132" customWidth="1"/>
    <col min="263" max="263" width="22.5703125" style="132" bestFit="1" customWidth="1"/>
    <col min="264" max="264" width="9.5703125" style="132" bestFit="1" customWidth="1"/>
    <col min="265" max="266" width="9.140625" style="132" customWidth="1"/>
    <col min="267" max="509" width="9.140625" style="132" hidden="1"/>
    <col min="510" max="510" width="28.140625" style="132" customWidth="1"/>
    <col min="511" max="511" width="3.5703125" style="132" customWidth="1"/>
    <col min="512" max="512" width="31.140625" style="132" customWidth="1"/>
    <col min="513" max="513" width="11.140625" style="132" customWidth="1"/>
    <col min="514" max="514" width="9.85546875" style="132" customWidth="1"/>
    <col min="515" max="515" width="11.42578125" style="132" customWidth="1"/>
    <col min="516" max="516" width="3.140625" style="132" customWidth="1"/>
    <col min="517" max="517" width="17.42578125" style="132" bestFit="1" customWidth="1"/>
    <col min="518" max="518" width="11.42578125" style="132" customWidth="1"/>
    <col min="519" max="519" width="22.5703125" style="132" bestFit="1" customWidth="1"/>
    <col min="520" max="520" width="9.5703125" style="132" bestFit="1" customWidth="1"/>
    <col min="521" max="522" width="9.140625" style="132" customWidth="1"/>
    <col min="523" max="765" width="9.140625" style="132" hidden="1"/>
    <col min="766" max="766" width="28.140625" style="132" customWidth="1"/>
    <col min="767" max="767" width="3.5703125" style="132" customWidth="1"/>
    <col min="768" max="768" width="31.140625" style="132" customWidth="1"/>
    <col min="769" max="769" width="11.140625" style="132" customWidth="1"/>
    <col min="770" max="770" width="9.85546875" style="132" customWidth="1"/>
    <col min="771" max="771" width="11.42578125" style="132" customWidth="1"/>
    <col min="772" max="772" width="3.140625" style="132" customWidth="1"/>
    <col min="773" max="773" width="17.42578125" style="132" bestFit="1" customWidth="1"/>
    <col min="774" max="774" width="11.42578125" style="132" customWidth="1"/>
    <col min="775" max="775" width="22.5703125" style="132" bestFit="1" customWidth="1"/>
    <col min="776" max="776" width="9.5703125" style="132" bestFit="1" customWidth="1"/>
    <col min="777" max="778" width="9.140625" style="132" customWidth="1"/>
    <col min="779" max="1021" width="9.140625" style="132" hidden="1"/>
    <col min="1022" max="1022" width="28.140625" style="132" customWidth="1"/>
    <col min="1023" max="1023" width="3.5703125" style="132" customWidth="1"/>
    <col min="1024" max="1024" width="31.140625" style="132" customWidth="1"/>
    <col min="1025" max="1025" width="11.140625" style="132" customWidth="1"/>
    <col min="1026" max="1026" width="9.85546875" style="132" customWidth="1"/>
    <col min="1027" max="1027" width="11.42578125" style="132" customWidth="1"/>
    <col min="1028" max="1028" width="3.140625" style="132" customWidth="1"/>
    <col min="1029" max="1029" width="17.42578125" style="132" bestFit="1" customWidth="1"/>
    <col min="1030" max="1030" width="11.42578125" style="132" customWidth="1"/>
    <col min="1031" max="1031" width="22.5703125" style="132" bestFit="1" customWidth="1"/>
    <col min="1032" max="1032" width="9.5703125" style="132" bestFit="1" customWidth="1"/>
    <col min="1033" max="1034" width="9.140625" style="132" customWidth="1"/>
    <col min="1035" max="1277" width="9.140625" style="132" hidden="1"/>
    <col min="1278" max="1278" width="28.140625" style="132" customWidth="1"/>
    <col min="1279" max="1279" width="3.5703125" style="132" customWidth="1"/>
    <col min="1280" max="1280" width="31.140625" style="132" customWidth="1"/>
    <col min="1281" max="1281" width="11.140625" style="132" customWidth="1"/>
    <col min="1282" max="1282" width="9.85546875" style="132" customWidth="1"/>
    <col min="1283" max="1283" width="11.42578125" style="132" customWidth="1"/>
    <col min="1284" max="1284" width="3.140625" style="132" customWidth="1"/>
    <col min="1285" max="1285" width="17.42578125" style="132" bestFit="1" customWidth="1"/>
    <col min="1286" max="1286" width="11.42578125" style="132" customWidth="1"/>
    <col min="1287" max="1287" width="22.5703125" style="132" bestFit="1" customWidth="1"/>
    <col min="1288" max="1288" width="9.5703125" style="132" bestFit="1" customWidth="1"/>
    <col min="1289" max="1290" width="9.140625" style="132" customWidth="1"/>
    <col min="1291" max="1533" width="9.140625" style="132" hidden="1"/>
    <col min="1534" max="1534" width="28.140625" style="132" customWidth="1"/>
    <col min="1535" max="1535" width="3.5703125" style="132" customWidth="1"/>
    <col min="1536" max="1536" width="31.140625" style="132" customWidth="1"/>
    <col min="1537" max="1537" width="11.140625" style="132" customWidth="1"/>
    <col min="1538" max="1538" width="9.85546875" style="132" customWidth="1"/>
    <col min="1539" max="1539" width="11.42578125" style="132" customWidth="1"/>
    <col min="1540" max="1540" width="3.140625" style="132" customWidth="1"/>
    <col min="1541" max="1541" width="17.42578125" style="132" bestFit="1" customWidth="1"/>
    <col min="1542" max="1542" width="11.42578125" style="132" customWidth="1"/>
    <col min="1543" max="1543" width="22.5703125" style="132" bestFit="1" customWidth="1"/>
    <col min="1544" max="1544" width="9.5703125" style="132" bestFit="1" customWidth="1"/>
    <col min="1545" max="1546" width="9.140625" style="132" customWidth="1"/>
    <col min="1547" max="1789" width="9.140625" style="132" hidden="1"/>
    <col min="1790" max="1790" width="28.140625" style="132" customWidth="1"/>
    <col min="1791" max="1791" width="3.5703125" style="132" customWidth="1"/>
    <col min="1792" max="1792" width="31.140625" style="132" customWidth="1"/>
    <col min="1793" max="1793" width="11.140625" style="132" customWidth="1"/>
    <col min="1794" max="1794" width="9.85546875" style="132" customWidth="1"/>
    <col min="1795" max="1795" width="11.42578125" style="132" customWidth="1"/>
    <col min="1796" max="1796" width="3.140625" style="132" customWidth="1"/>
    <col min="1797" max="1797" width="17.42578125" style="132" bestFit="1" customWidth="1"/>
    <col min="1798" max="1798" width="11.42578125" style="132" customWidth="1"/>
    <col min="1799" max="1799" width="22.5703125" style="132" bestFit="1" customWidth="1"/>
    <col min="1800" max="1800" width="9.5703125" style="132" bestFit="1" customWidth="1"/>
    <col min="1801" max="1802" width="9.140625" style="132" customWidth="1"/>
    <col min="1803" max="2045" width="9.140625" style="132" hidden="1"/>
    <col min="2046" max="2046" width="28.140625" style="132" customWidth="1"/>
    <col min="2047" max="2047" width="3.5703125" style="132" customWidth="1"/>
    <col min="2048" max="2048" width="31.140625" style="132" customWidth="1"/>
    <col min="2049" max="2049" width="11.140625" style="132" customWidth="1"/>
    <col min="2050" max="2050" width="9.85546875" style="132" customWidth="1"/>
    <col min="2051" max="2051" width="11.42578125" style="132" customWidth="1"/>
    <col min="2052" max="2052" width="3.140625" style="132" customWidth="1"/>
    <col min="2053" max="2053" width="17.42578125" style="132" bestFit="1" customWidth="1"/>
    <col min="2054" max="2054" width="11.42578125" style="132" customWidth="1"/>
    <col min="2055" max="2055" width="22.5703125" style="132" bestFit="1" customWidth="1"/>
    <col min="2056" max="2056" width="9.5703125" style="132" bestFit="1" customWidth="1"/>
    <col min="2057" max="2058" width="9.140625" style="132" customWidth="1"/>
    <col min="2059" max="2301" width="9.140625" style="132" hidden="1"/>
    <col min="2302" max="2302" width="28.140625" style="132" customWidth="1"/>
    <col min="2303" max="2303" width="3.5703125" style="132" customWidth="1"/>
    <col min="2304" max="2304" width="31.140625" style="132" customWidth="1"/>
    <col min="2305" max="2305" width="11.140625" style="132" customWidth="1"/>
    <col min="2306" max="2306" width="9.85546875" style="132" customWidth="1"/>
    <col min="2307" max="2307" width="11.42578125" style="132" customWidth="1"/>
    <col min="2308" max="2308" width="3.140625" style="132" customWidth="1"/>
    <col min="2309" max="2309" width="17.42578125" style="132" bestFit="1" customWidth="1"/>
    <col min="2310" max="2310" width="11.42578125" style="132" customWidth="1"/>
    <col min="2311" max="2311" width="22.5703125" style="132" bestFit="1" customWidth="1"/>
    <col min="2312" max="2312" width="9.5703125" style="132" bestFit="1" customWidth="1"/>
    <col min="2313" max="2314" width="9.140625" style="132" customWidth="1"/>
    <col min="2315" max="2557" width="9.140625" style="132" hidden="1"/>
    <col min="2558" max="2558" width="28.140625" style="132" customWidth="1"/>
    <col min="2559" max="2559" width="3.5703125" style="132" customWidth="1"/>
    <col min="2560" max="2560" width="31.140625" style="132" customWidth="1"/>
    <col min="2561" max="2561" width="11.140625" style="132" customWidth="1"/>
    <col min="2562" max="2562" width="9.85546875" style="132" customWidth="1"/>
    <col min="2563" max="2563" width="11.42578125" style="132" customWidth="1"/>
    <col min="2564" max="2564" width="3.140625" style="132" customWidth="1"/>
    <col min="2565" max="2565" width="17.42578125" style="132" bestFit="1" customWidth="1"/>
    <col min="2566" max="2566" width="11.42578125" style="132" customWidth="1"/>
    <col min="2567" max="2567" width="22.5703125" style="132" bestFit="1" customWidth="1"/>
    <col min="2568" max="2568" width="9.5703125" style="132" bestFit="1" customWidth="1"/>
    <col min="2569" max="2570" width="9.140625" style="132" customWidth="1"/>
    <col min="2571" max="2813" width="9.140625" style="132" hidden="1"/>
    <col min="2814" max="2814" width="28.140625" style="132" customWidth="1"/>
    <col min="2815" max="2815" width="3.5703125" style="132" customWidth="1"/>
    <col min="2816" max="2816" width="31.140625" style="132" customWidth="1"/>
    <col min="2817" max="2817" width="11.140625" style="132" customWidth="1"/>
    <col min="2818" max="2818" width="9.85546875" style="132" customWidth="1"/>
    <col min="2819" max="2819" width="11.42578125" style="132" customWidth="1"/>
    <col min="2820" max="2820" width="3.140625" style="132" customWidth="1"/>
    <col min="2821" max="2821" width="17.42578125" style="132" bestFit="1" customWidth="1"/>
    <col min="2822" max="2822" width="11.42578125" style="132" customWidth="1"/>
    <col min="2823" max="2823" width="22.5703125" style="132" bestFit="1" customWidth="1"/>
    <col min="2824" max="2824" width="9.5703125" style="132" bestFit="1" customWidth="1"/>
    <col min="2825" max="2826" width="9.140625" style="132" customWidth="1"/>
    <col min="2827" max="3069" width="9.140625" style="132" hidden="1"/>
    <col min="3070" max="3070" width="28.140625" style="132" customWidth="1"/>
    <col min="3071" max="3071" width="3.5703125" style="132" customWidth="1"/>
    <col min="3072" max="3072" width="31.140625" style="132" customWidth="1"/>
    <col min="3073" max="3073" width="11.140625" style="132" customWidth="1"/>
    <col min="3074" max="3074" width="9.85546875" style="132" customWidth="1"/>
    <col min="3075" max="3075" width="11.42578125" style="132" customWidth="1"/>
    <col min="3076" max="3076" width="3.140625" style="132" customWidth="1"/>
    <col min="3077" max="3077" width="17.42578125" style="132" bestFit="1" customWidth="1"/>
    <col min="3078" max="3078" width="11.42578125" style="132" customWidth="1"/>
    <col min="3079" max="3079" width="22.5703125" style="132" bestFit="1" customWidth="1"/>
    <col min="3080" max="3080" width="9.5703125" style="132" bestFit="1" customWidth="1"/>
    <col min="3081" max="3082" width="9.140625" style="132" customWidth="1"/>
    <col min="3083" max="3325" width="9.140625" style="132" hidden="1"/>
    <col min="3326" max="3326" width="28.140625" style="132" customWidth="1"/>
    <col min="3327" max="3327" width="3.5703125" style="132" customWidth="1"/>
    <col min="3328" max="3328" width="31.140625" style="132" customWidth="1"/>
    <col min="3329" max="3329" width="11.140625" style="132" customWidth="1"/>
    <col min="3330" max="3330" width="9.85546875" style="132" customWidth="1"/>
    <col min="3331" max="3331" width="11.42578125" style="132" customWidth="1"/>
    <col min="3332" max="3332" width="3.140625" style="132" customWidth="1"/>
    <col min="3333" max="3333" width="17.42578125" style="132" bestFit="1" customWidth="1"/>
    <col min="3334" max="3334" width="11.42578125" style="132" customWidth="1"/>
    <col min="3335" max="3335" width="22.5703125" style="132" bestFit="1" customWidth="1"/>
    <col min="3336" max="3336" width="9.5703125" style="132" bestFit="1" customWidth="1"/>
    <col min="3337" max="3338" width="9.140625" style="132" customWidth="1"/>
    <col min="3339" max="3581" width="9.140625" style="132" hidden="1"/>
    <col min="3582" max="3582" width="28.140625" style="132" customWidth="1"/>
    <col min="3583" max="3583" width="3.5703125" style="132" customWidth="1"/>
    <col min="3584" max="3584" width="31.140625" style="132" customWidth="1"/>
    <col min="3585" max="3585" width="11.140625" style="132" customWidth="1"/>
    <col min="3586" max="3586" width="9.85546875" style="132" customWidth="1"/>
    <col min="3587" max="3587" width="11.42578125" style="132" customWidth="1"/>
    <col min="3588" max="3588" width="3.140625" style="132" customWidth="1"/>
    <col min="3589" max="3589" width="17.42578125" style="132" bestFit="1" customWidth="1"/>
    <col min="3590" max="3590" width="11.42578125" style="132" customWidth="1"/>
    <col min="3591" max="3591" width="22.5703125" style="132" bestFit="1" customWidth="1"/>
    <col min="3592" max="3592" width="9.5703125" style="132" bestFit="1" customWidth="1"/>
    <col min="3593" max="3594" width="9.140625" style="132" customWidth="1"/>
    <col min="3595" max="3837" width="9.140625" style="132" hidden="1"/>
    <col min="3838" max="3838" width="28.140625" style="132" customWidth="1"/>
    <col min="3839" max="3839" width="3.5703125" style="132" customWidth="1"/>
    <col min="3840" max="3840" width="31.140625" style="132" customWidth="1"/>
    <col min="3841" max="3841" width="11.140625" style="132" customWidth="1"/>
    <col min="3842" max="3842" width="9.85546875" style="132" customWidth="1"/>
    <col min="3843" max="3843" width="11.42578125" style="132" customWidth="1"/>
    <col min="3844" max="3844" width="3.140625" style="132" customWidth="1"/>
    <col min="3845" max="3845" width="17.42578125" style="132" bestFit="1" customWidth="1"/>
    <col min="3846" max="3846" width="11.42578125" style="132" customWidth="1"/>
    <col min="3847" max="3847" width="22.5703125" style="132" bestFit="1" customWidth="1"/>
    <col min="3848" max="3848" width="9.5703125" style="132" bestFit="1" customWidth="1"/>
    <col min="3849" max="3850" width="9.140625" style="132" customWidth="1"/>
    <col min="3851" max="4093" width="9.140625" style="132" hidden="1"/>
    <col min="4094" max="4094" width="28.140625" style="132" customWidth="1"/>
    <col min="4095" max="4095" width="3.5703125" style="132" customWidth="1"/>
    <col min="4096" max="4096" width="31.140625" style="132" customWidth="1"/>
    <col min="4097" max="4097" width="11.140625" style="132" customWidth="1"/>
    <col min="4098" max="4098" width="9.85546875" style="132" customWidth="1"/>
    <col min="4099" max="4099" width="11.42578125" style="132" customWidth="1"/>
    <col min="4100" max="4100" width="3.140625" style="132" customWidth="1"/>
    <col min="4101" max="4101" width="17.42578125" style="132" bestFit="1" customWidth="1"/>
    <col min="4102" max="4102" width="11.42578125" style="132" customWidth="1"/>
    <col min="4103" max="4103" width="22.5703125" style="132" bestFit="1" customWidth="1"/>
    <col min="4104" max="4104" width="9.5703125" style="132" bestFit="1" customWidth="1"/>
    <col min="4105" max="4106" width="9.140625" style="132" customWidth="1"/>
    <col min="4107" max="4349" width="9.140625" style="132" hidden="1"/>
    <col min="4350" max="4350" width="28.140625" style="132" customWidth="1"/>
    <col min="4351" max="4351" width="3.5703125" style="132" customWidth="1"/>
    <col min="4352" max="4352" width="31.140625" style="132" customWidth="1"/>
    <col min="4353" max="4353" width="11.140625" style="132" customWidth="1"/>
    <col min="4354" max="4354" width="9.85546875" style="132" customWidth="1"/>
    <col min="4355" max="4355" width="11.42578125" style="132" customWidth="1"/>
    <col min="4356" max="4356" width="3.140625" style="132" customWidth="1"/>
    <col min="4357" max="4357" width="17.42578125" style="132" bestFit="1" customWidth="1"/>
    <col min="4358" max="4358" width="11.42578125" style="132" customWidth="1"/>
    <col min="4359" max="4359" width="22.5703125" style="132" bestFit="1" customWidth="1"/>
    <col min="4360" max="4360" width="9.5703125" style="132" bestFit="1" customWidth="1"/>
    <col min="4361" max="4362" width="9.140625" style="132" customWidth="1"/>
    <col min="4363" max="4605" width="9.140625" style="132" hidden="1"/>
    <col min="4606" max="4606" width="28.140625" style="132" customWidth="1"/>
    <col min="4607" max="4607" width="3.5703125" style="132" customWidth="1"/>
    <col min="4608" max="4608" width="31.140625" style="132" customWidth="1"/>
    <col min="4609" max="4609" width="11.140625" style="132" customWidth="1"/>
    <col min="4610" max="4610" width="9.85546875" style="132" customWidth="1"/>
    <col min="4611" max="4611" width="11.42578125" style="132" customWidth="1"/>
    <col min="4612" max="4612" width="3.140625" style="132" customWidth="1"/>
    <col min="4613" max="4613" width="17.42578125" style="132" bestFit="1" customWidth="1"/>
    <col min="4614" max="4614" width="11.42578125" style="132" customWidth="1"/>
    <col min="4615" max="4615" width="22.5703125" style="132" bestFit="1" customWidth="1"/>
    <col min="4616" max="4616" width="9.5703125" style="132" bestFit="1" customWidth="1"/>
    <col min="4617" max="4618" width="9.140625" style="132" customWidth="1"/>
    <col min="4619" max="4861" width="9.140625" style="132" hidden="1"/>
    <col min="4862" max="4862" width="28.140625" style="132" customWidth="1"/>
    <col min="4863" max="4863" width="3.5703125" style="132" customWidth="1"/>
    <col min="4864" max="4864" width="31.140625" style="132" customWidth="1"/>
    <col min="4865" max="4865" width="11.140625" style="132" customWidth="1"/>
    <col min="4866" max="4866" width="9.85546875" style="132" customWidth="1"/>
    <col min="4867" max="4867" width="11.42578125" style="132" customWidth="1"/>
    <col min="4868" max="4868" width="3.140625" style="132" customWidth="1"/>
    <col min="4869" max="4869" width="17.42578125" style="132" bestFit="1" customWidth="1"/>
    <col min="4870" max="4870" width="11.42578125" style="132" customWidth="1"/>
    <col min="4871" max="4871" width="22.5703125" style="132" bestFit="1" customWidth="1"/>
    <col min="4872" max="4872" width="9.5703125" style="132" bestFit="1" customWidth="1"/>
    <col min="4873" max="4874" width="9.140625" style="132" customWidth="1"/>
    <col min="4875" max="5117" width="9.140625" style="132" hidden="1"/>
    <col min="5118" max="5118" width="28.140625" style="132" customWidth="1"/>
    <col min="5119" max="5119" width="3.5703125" style="132" customWidth="1"/>
    <col min="5120" max="5120" width="31.140625" style="132" customWidth="1"/>
    <col min="5121" max="5121" width="11.140625" style="132" customWidth="1"/>
    <col min="5122" max="5122" width="9.85546875" style="132" customWidth="1"/>
    <col min="5123" max="5123" width="11.42578125" style="132" customWidth="1"/>
    <col min="5124" max="5124" width="3.140625" style="132" customWidth="1"/>
    <col min="5125" max="5125" width="17.42578125" style="132" bestFit="1" customWidth="1"/>
    <col min="5126" max="5126" width="11.42578125" style="132" customWidth="1"/>
    <col min="5127" max="5127" width="22.5703125" style="132" bestFit="1" customWidth="1"/>
    <col min="5128" max="5128" width="9.5703125" style="132" bestFit="1" customWidth="1"/>
    <col min="5129" max="5130" width="9.140625" style="132" customWidth="1"/>
    <col min="5131" max="5373" width="9.140625" style="132" hidden="1"/>
    <col min="5374" max="5374" width="28.140625" style="132" customWidth="1"/>
    <col min="5375" max="5375" width="3.5703125" style="132" customWidth="1"/>
    <col min="5376" max="5376" width="31.140625" style="132" customWidth="1"/>
    <col min="5377" max="5377" width="11.140625" style="132" customWidth="1"/>
    <col min="5378" max="5378" width="9.85546875" style="132" customWidth="1"/>
    <col min="5379" max="5379" width="11.42578125" style="132" customWidth="1"/>
    <col min="5380" max="5380" width="3.140625" style="132" customWidth="1"/>
    <col min="5381" max="5381" width="17.42578125" style="132" bestFit="1" customWidth="1"/>
    <col min="5382" max="5382" width="11.42578125" style="132" customWidth="1"/>
    <col min="5383" max="5383" width="22.5703125" style="132" bestFit="1" customWidth="1"/>
    <col min="5384" max="5384" width="9.5703125" style="132" bestFit="1" customWidth="1"/>
    <col min="5385" max="5386" width="9.140625" style="132" customWidth="1"/>
    <col min="5387" max="5629" width="9.140625" style="132" hidden="1"/>
    <col min="5630" max="5630" width="28.140625" style="132" customWidth="1"/>
    <col min="5631" max="5631" width="3.5703125" style="132" customWidth="1"/>
    <col min="5632" max="5632" width="31.140625" style="132" customWidth="1"/>
    <col min="5633" max="5633" width="11.140625" style="132" customWidth="1"/>
    <col min="5634" max="5634" width="9.85546875" style="132" customWidth="1"/>
    <col min="5635" max="5635" width="11.42578125" style="132" customWidth="1"/>
    <col min="5636" max="5636" width="3.140625" style="132" customWidth="1"/>
    <col min="5637" max="5637" width="17.42578125" style="132" bestFit="1" customWidth="1"/>
    <col min="5638" max="5638" width="11.42578125" style="132" customWidth="1"/>
    <col min="5639" max="5639" width="22.5703125" style="132" bestFit="1" customWidth="1"/>
    <col min="5640" max="5640" width="9.5703125" style="132" bestFit="1" customWidth="1"/>
    <col min="5641" max="5642" width="9.140625" style="132" customWidth="1"/>
    <col min="5643" max="5885" width="9.140625" style="132" hidden="1"/>
    <col min="5886" max="5886" width="28.140625" style="132" customWidth="1"/>
    <col min="5887" max="5887" width="3.5703125" style="132" customWidth="1"/>
    <col min="5888" max="5888" width="31.140625" style="132" customWidth="1"/>
    <col min="5889" max="5889" width="11.140625" style="132" customWidth="1"/>
    <col min="5890" max="5890" width="9.85546875" style="132" customWidth="1"/>
    <col min="5891" max="5891" width="11.42578125" style="132" customWidth="1"/>
    <col min="5892" max="5892" width="3.140625" style="132" customWidth="1"/>
    <col min="5893" max="5893" width="17.42578125" style="132" bestFit="1" customWidth="1"/>
    <col min="5894" max="5894" width="11.42578125" style="132" customWidth="1"/>
    <col min="5895" max="5895" width="22.5703125" style="132" bestFit="1" customWidth="1"/>
    <col min="5896" max="5896" width="9.5703125" style="132" bestFit="1" customWidth="1"/>
    <col min="5897" max="5898" width="9.140625" style="132" customWidth="1"/>
    <col min="5899" max="6141" width="9.140625" style="132" hidden="1"/>
    <col min="6142" max="6142" width="28.140625" style="132" customWidth="1"/>
    <col min="6143" max="6143" width="3.5703125" style="132" customWidth="1"/>
    <col min="6144" max="6144" width="31.140625" style="132" customWidth="1"/>
    <col min="6145" max="6145" width="11.140625" style="132" customWidth="1"/>
    <col min="6146" max="6146" width="9.85546875" style="132" customWidth="1"/>
    <col min="6147" max="6147" width="11.42578125" style="132" customWidth="1"/>
    <col min="6148" max="6148" width="3.140625" style="132" customWidth="1"/>
    <col min="6149" max="6149" width="17.42578125" style="132" bestFit="1" customWidth="1"/>
    <col min="6150" max="6150" width="11.42578125" style="132" customWidth="1"/>
    <col min="6151" max="6151" width="22.5703125" style="132" bestFit="1" customWidth="1"/>
    <col min="6152" max="6152" width="9.5703125" style="132" bestFit="1" customWidth="1"/>
    <col min="6153" max="6154" width="9.140625" style="132" customWidth="1"/>
    <col min="6155" max="6397" width="9.140625" style="132" hidden="1"/>
    <col min="6398" max="6398" width="28.140625" style="132" customWidth="1"/>
    <col min="6399" max="6399" width="3.5703125" style="132" customWidth="1"/>
    <col min="6400" max="6400" width="31.140625" style="132" customWidth="1"/>
    <col min="6401" max="6401" width="11.140625" style="132" customWidth="1"/>
    <col min="6402" max="6402" width="9.85546875" style="132" customWidth="1"/>
    <col min="6403" max="6403" width="11.42578125" style="132" customWidth="1"/>
    <col min="6404" max="6404" width="3.140625" style="132" customWidth="1"/>
    <col min="6405" max="6405" width="17.42578125" style="132" bestFit="1" customWidth="1"/>
    <col min="6406" max="6406" width="11.42578125" style="132" customWidth="1"/>
    <col min="6407" max="6407" width="22.5703125" style="132" bestFit="1" customWidth="1"/>
    <col min="6408" max="6408" width="9.5703125" style="132" bestFit="1" customWidth="1"/>
    <col min="6409" max="6410" width="9.140625" style="132" customWidth="1"/>
    <col min="6411" max="6653" width="9.140625" style="132" hidden="1"/>
    <col min="6654" max="6654" width="28.140625" style="132" customWidth="1"/>
    <col min="6655" max="6655" width="3.5703125" style="132" customWidth="1"/>
    <col min="6656" max="6656" width="31.140625" style="132" customWidth="1"/>
    <col min="6657" max="6657" width="11.140625" style="132" customWidth="1"/>
    <col min="6658" max="6658" width="9.85546875" style="132" customWidth="1"/>
    <col min="6659" max="6659" width="11.42578125" style="132" customWidth="1"/>
    <col min="6660" max="6660" width="3.140625" style="132" customWidth="1"/>
    <col min="6661" max="6661" width="17.42578125" style="132" bestFit="1" customWidth="1"/>
    <col min="6662" max="6662" width="11.42578125" style="132" customWidth="1"/>
    <col min="6663" max="6663" width="22.5703125" style="132" bestFit="1" customWidth="1"/>
    <col min="6664" max="6664" width="9.5703125" style="132" bestFit="1" customWidth="1"/>
    <col min="6665" max="6666" width="9.140625" style="132" customWidth="1"/>
    <col min="6667" max="6909" width="9.140625" style="132" hidden="1"/>
    <col min="6910" max="6910" width="28.140625" style="132" customWidth="1"/>
    <col min="6911" max="6911" width="3.5703125" style="132" customWidth="1"/>
    <col min="6912" max="6912" width="31.140625" style="132" customWidth="1"/>
    <col min="6913" max="6913" width="11.140625" style="132" customWidth="1"/>
    <col min="6914" max="6914" width="9.85546875" style="132" customWidth="1"/>
    <col min="6915" max="6915" width="11.42578125" style="132" customWidth="1"/>
    <col min="6916" max="6916" width="3.140625" style="132" customWidth="1"/>
    <col min="6917" max="6917" width="17.42578125" style="132" bestFit="1" customWidth="1"/>
    <col min="6918" max="6918" width="11.42578125" style="132" customWidth="1"/>
    <col min="6919" max="6919" width="22.5703125" style="132" bestFit="1" customWidth="1"/>
    <col min="6920" max="6920" width="9.5703125" style="132" bestFit="1" customWidth="1"/>
    <col min="6921" max="6922" width="9.140625" style="132" customWidth="1"/>
    <col min="6923" max="7165" width="9.140625" style="132" hidden="1"/>
    <col min="7166" max="7166" width="28.140625" style="132" customWidth="1"/>
    <col min="7167" max="7167" width="3.5703125" style="132" customWidth="1"/>
    <col min="7168" max="7168" width="31.140625" style="132" customWidth="1"/>
    <col min="7169" max="7169" width="11.140625" style="132" customWidth="1"/>
    <col min="7170" max="7170" width="9.85546875" style="132" customWidth="1"/>
    <col min="7171" max="7171" width="11.42578125" style="132" customWidth="1"/>
    <col min="7172" max="7172" width="3.140625" style="132" customWidth="1"/>
    <col min="7173" max="7173" width="17.42578125" style="132" bestFit="1" customWidth="1"/>
    <col min="7174" max="7174" width="11.42578125" style="132" customWidth="1"/>
    <col min="7175" max="7175" width="22.5703125" style="132" bestFit="1" customWidth="1"/>
    <col min="7176" max="7176" width="9.5703125" style="132" bestFit="1" customWidth="1"/>
    <col min="7177" max="7178" width="9.140625" style="132" customWidth="1"/>
    <col min="7179" max="7421" width="9.140625" style="132" hidden="1"/>
    <col min="7422" max="7422" width="28.140625" style="132" customWidth="1"/>
    <col min="7423" max="7423" width="3.5703125" style="132" customWidth="1"/>
    <col min="7424" max="7424" width="31.140625" style="132" customWidth="1"/>
    <col min="7425" max="7425" width="11.140625" style="132" customWidth="1"/>
    <col min="7426" max="7426" width="9.85546875" style="132" customWidth="1"/>
    <col min="7427" max="7427" width="11.42578125" style="132" customWidth="1"/>
    <col min="7428" max="7428" width="3.140625" style="132" customWidth="1"/>
    <col min="7429" max="7429" width="17.42578125" style="132" bestFit="1" customWidth="1"/>
    <col min="7430" max="7430" width="11.42578125" style="132" customWidth="1"/>
    <col min="7431" max="7431" width="22.5703125" style="132" bestFit="1" customWidth="1"/>
    <col min="7432" max="7432" width="9.5703125" style="132" bestFit="1" customWidth="1"/>
    <col min="7433" max="7434" width="9.140625" style="132" customWidth="1"/>
    <col min="7435" max="7677" width="9.140625" style="132" hidden="1"/>
    <col min="7678" max="7678" width="28.140625" style="132" customWidth="1"/>
    <col min="7679" max="7679" width="3.5703125" style="132" customWidth="1"/>
    <col min="7680" max="7680" width="31.140625" style="132" customWidth="1"/>
    <col min="7681" max="7681" width="11.140625" style="132" customWidth="1"/>
    <col min="7682" max="7682" width="9.85546875" style="132" customWidth="1"/>
    <col min="7683" max="7683" width="11.42578125" style="132" customWidth="1"/>
    <col min="7684" max="7684" width="3.140625" style="132" customWidth="1"/>
    <col min="7685" max="7685" width="17.42578125" style="132" bestFit="1" customWidth="1"/>
    <col min="7686" max="7686" width="11.42578125" style="132" customWidth="1"/>
    <col min="7687" max="7687" width="22.5703125" style="132" bestFit="1" customWidth="1"/>
    <col min="7688" max="7688" width="9.5703125" style="132" bestFit="1" customWidth="1"/>
    <col min="7689" max="7690" width="9.140625" style="132" customWidth="1"/>
    <col min="7691" max="7933" width="9.140625" style="132" hidden="1"/>
    <col min="7934" max="7934" width="28.140625" style="132" customWidth="1"/>
    <col min="7935" max="7935" width="3.5703125" style="132" customWidth="1"/>
    <col min="7936" max="7936" width="31.140625" style="132" customWidth="1"/>
    <col min="7937" max="7937" width="11.140625" style="132" customWidth="1"/>
    <col min="7938" max="7938" width="9.85546875" style="132" customWidth="1"/>
    <col min="7939" max="7939" width="11.42578125" style="132" customWidth="1"/>
    <col min="7940" max="7940" width="3.140625" style="132" customWidth="1"/>
    <col min="7941" max="7941" width="17.42578125" style="132" bestFit="1" customWidth="1"/>
    <col min="7942" max="7942" width="11.42578125" style="132" customWidth="1"/>
    <col min="7943" max="7943" width="22.5703125" style="132" bestFit="1" customWidth="1"/>
    <col min="7944" max="7944" width="9.5703125" style="132" bestFit="1" customWidth="1"/>
    <col min="7945" max="7946" width="9.140625" style="132" customWidth="1"/>
    <col min="7947" max="8189" width="9.140625" style="132" hidden="1"/>
    <col min="8190" max="8190" width="28.140625" style="132" customWidth="1"/>
    <col min="8191" max="8191" width="3.5703125" style="132" customWidth="1"/>
    <col min="8192" max="8192" width="31.140625" style="132" customWidth="1"/>
    <col min="8193" max="8193" width="11.140625" style="132" customWidth="1"/>
    <col min="8194" max="8194" width="9.85546875" style="132" customWidth="1"/>
    <col min="8195" max="8195" width="11.42578125" style="132" customWidth="1"/>
    <col min="8196" max="8196" width="3.140625" style="132" customWidth="1"/>
    <col min="8197" max="8197" width="17.42578125" style="132" bestFit="1" customWidth="1"/>
    <col min="8198" max="8198" width="11.42578125" style="132" customWidth="1"/>
    <col min="8199" max="8199" width="22.5703125" style="132" bestFit="1" customWidth="1"/>
    <col min="8200" max="8200" width="9.5703125" style="132" bestFit="1" customWidth="1"/>
    <col min="8201" max="8202" width="9.140625" style="132" customWidth="1"/>
    <col min="8203" max="8445" width="9.140625" style="132" hidden="1"/>
    <col min="8446" max="8446" width="28.140625" style="132" customWidth="1"/>
    <col min="8447" max="8447" width="3.5703125" style="132" customWidth="1"/>
    <col min="8448" max="8448" width="31.140625" style="132" customWidth="1"/>
    <col min="8449" max="8449" width="11.140625" style="132" customWidth="1"/>
    <col min="8450" max="8450" width="9.85546875" style="132" customWidth="1"/>
    <col min="8451" max="8451" width="11.42578125" style="132" customWidth="1"/>
    <col min="8452" max="8452" width="3.140625" style="132" customWidth="1"/>
    <col min="8453" max="8453" width="17.42578125" style="132" bestFit="1" customWidth="1"/>
    <col min="8454" max="8454" width="11.42578125" style="132" customWidth="1"/>
    <col min="8455" max="8455" width="22.5703125" style="132" bestFit="1" customWidth="1"/>
    <col min="8456" max="8456" width="9.5703125" style="132" bestFit="1" customWidth="1"/>
    <col min="8457" max="8458" width="9.140625" style="132" customWidth="1"/>
    <col min="8459" max="8701" width="9.140625" style="132" hidden="1"/>
    <col min="8702" max="8702" width="28.140625" style="132" customWidth="1"/>
    <col min="8703" max="8703" width="3.5703125" style="132" customWidth="1"/>
    <col min="8704" max="8704" width="31.140625" style="132" customWidth="1"/>
    <col min="8705" max="8705" width="11.140625" style="132" customWidth="1"/>
    <col min="8706" max="8706" width="9.85546875" style="132" customWidth="1"/>
    <col min="8707" max="8707" width="11.42578125" style="132" customWidth="1"/>
    <col min="8708" max="8708" width="3.140625" style="132" customWidth="1"/>
    <col min="8709" max="8709" width="17.42578125" style="132" bestFit="1" customWidth="1"/>
    <col min="8710" max="8710" width="11.42578125" style="132" customWidth="1"/>
    <col min="8711" max="8711" width="22.5703125" style="132" bestFit="1" customWidth="1"/>
    <col min="8712" max="8712" width="9.5703125" style="132" bestFit="1" customWidth="1"/>
    <col min="8713" max="8714" width="9.140625" style="132" customWidth="1"/>
    <col min="8715" max="8957" width="9.140625" style="132" hidden="1"/>
    <col min="8958" max="8958" width="28.140625" style="132" customWidth="1"/>
    <col min="8959" max="8959" width="3.5703125" style="132" customWidth="1"/>
    <col min="8960" max="8960" width="31.140625" style="132" customWidth="1"/>
    <col min="8961" max="8961" width="11.140625" style="132" customWidth="1"/>
    <col min="8962" max="8962" width="9.85546875" style="132" customWidth="1"/>
    <col min="8963" max="8963" width="11.42578125" style="132" customWidth="1"/>
    <col min="8964" max="8964" width="3.140625" style="132" customWidth="1"/>
    <col min="8965" max="8965" width="17.42578125" style="132" bestFit="1" customWidth="1"/>
    <col min="8966" max="8966" width="11.42578125" style="132" customWidth="1"/>
    <col min="8967" max="8967" width="22.5703125" style="132" bestFit="1" customWidth="1"/>
    <col min="8968" max="8968" width="9.5703125" style="132" bestFit="1" customWidth="1"/>
    <col min="8969" max="8970" width="9.140625" style="132" customWidth="1"/>
    <col min="8971" max="9213" width="9.140625" style="132" hidden="1"/>
    <col min="9214" max="9214" width="28.140625" style="132" customWidth="1"/>
    <col min="9215" max="9215" width="3.5703125" style="132" customWidth="1"/>
    <col min="9216" max="9216" width="31.140625" style="132" customWidth="1"/>
    <col min="9217" max="9217" width="11.140625" style="132" customWidth="1"/>
    <col min="9218" max="9218" width="9.85546875" style="132" customWidth="1"/>
    <col min="9219" max="9219" width="11.42578125" style="132" customWidth="1"/>
    <col min="9220" max="9220" width="3.140625" style="132" customWidth="1"/>
    <col min="9221" max="9221" width="17.42578125" style="132" bestFit="1" customWidth="1"/>
    <col min="9222" max="9222" width="11.42578125" style="132" customWidth="1"/>
    <col min="9223" max="9223" width="22.5703125" style="132" bestFit="1" customWidth="1"/>
    <col min="9224" max="9224" width="9.5703125" style="132" bestFit="1" customWidth="1"/>
    <col min="9225" max="9226" width="9.140625" style="132" customWidth="1"/>
    <col min="9227" max="9469" width="9.140625" style="132" hidden="1"/>
    <col min="9470" max="9470" width="28.140625" style="132" customWidth="1"/>
    <col min="9471" max="9471" width="3.5703125" style="132" customWidth="1"/>
    <col min="9472" max="9472" width="31.140625" style="132" customWidth="1"/>
    <col min="9473" max="9473" width="11.140625" style="132" customWidth="1"/>
    <col min="9474" max="9474" width="9.85546875" style="132" customWidth="1"/>
    <col min="9475" max="9475" width="11.42578125" style="132" customWidth="1"/>
    <col min="9476" max="9476" width="3.140625" style="132" customWidth="1"/>
    <col min="9477" max="9477" width="17.42578125" style="132" bestFit="1" customWidth="1"/>
    <col min="9478" max="9478" width="11.42578125" style="132" customWidth="1"/>
    <col min="9479" max="9479" width="22.5703125" style="132" bestFit="1" customWidth="1"/>
    <col min="9480" max="9480" width="9.5703125" style="132" bestFit="1" customWidth="1"/>
    <col min="9481" max="9482" width="9.140625" style="132" customWidth="1"/>
    <col min="9483" max="9725" width="9.140625" style="132" hidden="1"/>
    <col min="9726" max="9726" width="28.140625" style="132" customWidth="1"/>
    <col min="9727" max="9727" width="3.5703125" style="132" customWidth="1"/>
    <col min="9728" max="9728" width="31.140625" style="132" customWidth="1"/>
    <col min="9729" max="9729" width="11.140625" style="132" customWidth="1"/>
    <col min="9730" max="9730" width="9.85546875" style="132" customWidth="1"/>
    <col min="9731" max="9731" width="11.42578125" style="132" customWidth="1"/>
    <col min="9732" max="9732" width="3.140625" style="132" customWidth="1"/>
    <col min="9733" max="9733" width="17.42578125" style="132" bestFit="1" customWidth="1"/>
    <col min="9734" max="9734" width="11.42578125" style="132" customWidth="1"/>
    <col min="9735" max="9735" width="22.5703125" style="132" bestFit="1" customWidth="1"/>
    <col min="9736" max="9736" width="9.5703125" style="132" bestFit="1" customWidth="1"/>
    <col min="9737" max="9738" width="9.140625" style="132" customWidth="1"/>
    <col min="9739" max="9981" width="9.140625" style="132" hidden="1"/>
    <col min="9982" max="9982" width="28.140625" style="132" customWidth="1"/>
    <col min="9983" max="9983" width="3.5703125" style="132" customWidth="1"/>
    <col min="9984" max="9984" width="31.140625" style="132" customWidth="1"/>
    <col min="9985" max="9985" width="11.140625" style="132" customWidth="1"/>
    <col min="9986" max="9986" width="9.85546875" style="132" customWidth="1"/>
    <col min="9987" max="9987" width="11.42578125" style="132" customWidth="1"/>
    <col min="9988" max="9988" width="3.140625" style="132" customWidth="1"/>
    <col min="9989" max="9989" width="17.42578125" style="132" bestFit="1" customWidth="1"/>
    <col min="9990" max="9990" width="11.42578125" style="132" customWidth="1"/>
    <col min="9991" max="9991" width="22.5703125" style="132" bestFit="1" customWidth="1"/>
    <col min="9992" max="9992" width="9.5703125" style="132" bestFit="1" customWidth="1"/>
    <col min="9993" max="9994" width="9.140625" style="132" customWidth="1"/>
    <col min="9995" max="10237" width="9.140625" style="132" hidden="1"/>
    <col min="10238" max="10238" width="28.140625" style="132" customWidth="1"/>
    <col min="10239" max="10239" width="3.5703125" style="132" customWidth="1"/>
    <col min="10240" max="10240" width="31.140625" style="132" customWidth="1"/>
    <col min="10241" max="10241" width="11.140625" style="132" customWidth="1"/>
    <col min="10242" max="10242" width="9.85546875" style="132" customWidth="1"/>
    <col min="10243" max="10243" width="11.42578125" style="132" customWidth="1"/>
    <col min="10244" max="10244" width="3.140625" style="132" customWidth="1"/>
    <col min="10245" max="10245" width="17.42578125" style="132" bestFit="1" customWidth="1"/>
    <col min="10246" max="10246" width="11.42578125" style="132" customWidth="1"/>
    <col min="10247" max="10247" width="22.5703125" style="132" bestFit="1" customWidth="1"/>
    <col min="10248" max="10248" width="9.5703125" style="132" bestFit="1" customWidth="1"/>
    <col min="10249" max="10250" width="9.140625" style="132" customWidth="1"/>
    <col min="10251" max="10493" width="9.140625" style="132" hidden="1"/>
    <col min="10494" max="10494" width="28.140625" style="132" customWidth="1"/>
    <col min="10495" max="10495" width="3.5703125" style="132" customWidth="1"/>
    <col min="10496" max="10496" width="31.140625" style="132" customWidth="1"/>
    <col min="10497" max="10497" width="11.140625" style="132" customWidth="1"/>
    <col min="10498" max="10498" width="9.85546875" style="132" customWidth="1"/>
    <col min="10499" max="10499" width="11.42578125" style="132" customWidth="1"/>
    <col min="10500" max="10500" width="3.140625" style="132" customWidth="1"/>
    <col min="10501" max="10501" width="17.42578125" style="132" bestFit="1" customWidth="1"/>
    <col min="10502" max="10502" width="11.42578125" style="132" customWidth="1"/>
    <col min="10503" max="10503" width="22.5703125" style="132" bestFit="1" customWidth="1"/>
    <col min="10504" max="10504" width="9.5703125" style="132" bestFit="1" customWidth="1"/>
    <col min="10505" max="10506" width="9.140625" style="132" customWidth="1"/>
    <col min="10507" max="10749" width="9.140625" style="132" hidden="1"/>
    <col min="10750" max="10750" width="28.140625" style="132" customWidth="1"/>
    <col min="10751" max="10751" width="3.5703125" style="132" customWidth="1"/>
    <col min="10752" max="10752" width="31.140625" style="132" customWidth="1"/>
    <col min="10753" max="10753" width="11.140625" style="132" customWidth="1"/>
    <col min="10754" max="10754" width="9.85546875" style="132" customWidth="1"/>
    <col min="10755" max="10755" width="11.42578125" style="132" customWidth="1"/>
    <col min="10756" max="10756" width="3.140625" style="132" customWidth="1"/>
    <col min="10757" max="10757" width="17.42578125" style="132" bestFit="1" customWidth="1"/>
    <col min="10758" max="10758" width="11.42578125" style="132" customWidth="1"/>
    <col min="10759" max="10759" width="22.5703125" style="132" bestFit="1" customWidth="1"/>
    <col min="10760" max="10760" width="9.5703125" style="132" bestFit="1" customWidth="1"/>
    <col min="10761" max="10762" width="9.140625" style="132" customWidth="1"/>
    <col min="10763" max="11005" width="9.140625" style="132" hidden="1"/>
    <col min="11006" max="11006" width="28.140625" style="132" customWidth="1"/>
    <col min="11007" max="11007" width="3.5703125" style="132" customWidth="1"/>
    <col min="11008" max="11008" width="31.140625" style="132" customWidth="1"/>
    <col min="11009" max="11009" width="11.140625" style="132" customWidth="1"/>
    <col min="11010" max="11010" width="9.85546875" style="132" customWidth="1"/>
    <col min="11011" max="11011" width="11.42578125" style="132" customWidth="1"/>
    <col min="11012" max="11012" width="3.140625" style="132" customWidth="1"/>
    <col min="11013" max="11013" width="17.42578125" style="132" bestFit="1" customWidth="1"/>
    <col min="11014" max="11014" width="11.42578125" style="132" customWidth="1"/>
    <col min="11015" max="11015" width="22.5703125" style="132" bestFit="1" customWidth="1"/>
    <col min="11016" max="11016" width="9.5703125" style="132" bestFit="1" customWidth="1"/>
    <col min="11017" max="11018" width="9.140625" style="132" customWidth="1"/>
    <col min="11019" max="11261" width="9.140625" style="132" hidden="1"/>
    <col min="11262" max="11262" width="28.140625" style="132" customWidth="1"/>
    <col min="11263" max="11263" width="3.5703125" style="132" customWidth="1"/>
    <col min="11264" max="11264" width="31.140625" style="132" customWidth="1"/>
    <col min="11265" max="11265" width="11.140625" style="132" customWidth="1"/>
    <col min="11266" max="11266" width="9.85546875" style="132" customWidth="1"/>
    <col min="11267" max="11267" width="11.42578125" style="132" customWidth="1"/>
    <col min="11268" max="11268" width="3.140625" style="132" customWidth="1"/>
    <col min="11269" max="11269" width="17.42578125" style="132" bestFit="1" customWidth="1"/>
    <col min="11270" max="11270" width="11.42578125" style="132" customWidth="1"/>
    <col min="11271" max="11271" width="22.5703125" style="132" bestFit="1" customWidth="1"/>
    <col min="11272" max="11272" width="9.5703125" style="132" bestFit="1" customWidth="1"/>
    <col min="11273" max="11274" width="9.140625" style="132" customWidth="1"/>
    <col min="11275" max="11517" width="9.140625" style="132" hidden="1"/>
    <col min="11518" max="11518" width="28.140625" style="132" customWidth="1"/>
    <col min="11519" max="11519" width="3.5703125" style="132" customWidth="1"/>
    <col min="11520" max="11520" width="31.140625" style="132" customWidth="1"/>
    <col min="11521" max="11521" width="11.140625" style="132" customWidth="1"/>
    <col min="11522" max="11522" width="9.85546875" style="132" customWidth="1"/>
    <col min="11523" max="11523" width="11.42578125" style="132" customWidth="1"/>
    <col min="11524" max="11524" width="3.140625" style="132" customWidth="1"/>
    <col min="11525" max="11525" width="17.42578125" style="132" bestFit="1" customWidth="1"/>
    <col min="11526" max="11526" width="11.42578125" style="132" customWidth="1"/>
    <col min="11527" max="11527" width="22.5703125" style="132" bestFit="1" customWidth="1"/>
    <col min="11528" max="11528" width="9.5703125" style="132" bestFit="1" customWidth="1"/>
    <col min="11529" max="11530" width="9.140625" style="132" customWidth="1"/>
    <col min="11531" max="11773" width="9.140625" style="132" hidden="1"/>
    <col min="11774" max="11774" width="28.140625" style="132" customWidth="1"/>
    <col min="11775" max="11775" width="3.5703125" style="132" customWidth="1"/>
    <col min="11776" max="11776" width="31.140625" style="132" customWidth="1"/>
    <col min="11777" max="11777" width="11.140625" style="132" customWidth="1"/>
    <col min="11778" max="11778" width="9.85546875" style="132" customWidth="1"/>
    <col min="11779" max="11779" width="11.42578125" style="132" customWidth="1"/>
    <col min="11780" max="11780" width="3.140625" style="132" customWidth="1"/>
    <col min="11781" max="11781" width="17.42578125" style="132" bestFit="1" customWidth="1"/>
    <col min="11782" max="11782" width="11.42578125" style="132" customWidth="1"/>
    <col min="11783" max="11783" width="22.5703125" style="132" bestFit="1" customWidth="1"/>
    <col min="11784" max="11784" width="9.5703125" style="132" bestFit="1" customWidth="1"/>
    <col min="11785" max="11786" width="9.140625" style="132" customWidth="1"/>
    <col min="11787" max="12029" width="9.140625" style="132" hidden="1"/>
    <col min="12030" max="12030" width="28.140625" style="132" customWidth="1"/>
    <col min="12031" max="12031" width="3.5703125" style="132" customWidth="1"/>
    <col min="12032" max="12032" width="31.140625" style="132" customWidth="1"/>
    <col min="12033" max="12033" width="11.140625" style="132" customWidth="1"/>
    <col min="12034" max="12034" width="9.85546875" style="132" customWidth="1"/>
    <col min="12035" max="12035" width="11.42578125" style="132" customWidth="1"/>
    <col min="12036" max="12036" width="3.140625" style="132" customWidth="1"/>
    <col min="12037" max="12037" width="17.42578125" style="132" bestFit="1" customWidth="1"/>
    <col min="12038" max="12038" width="11.42578125" style="132" customWidth="1"/>
    <col min="12039" max="12039" width="22.5703125" style="132" bestFit="1" customWidth="1"/>
    <col min="12040" max="12040" width="9.5703125" style="132" bestFit="1" customWidth="1"/>
    <col min="12041" max="12042" width="9.140625" style="132" customWidth="1"/>
    <col min="12043" max="12285" width="9.140625" style="132" hidden="1"/>
    <col min="12286" max="12286" width="28.140625" style="132" customWidth="1"/>
    <col min="12287" max="12287" width="3.5703125" style="132" customWidth="1"/>
    <col min="12288" max="12288" width="31.140625" style="132" customWidth="1"/>
    <col min="12289" max="12289" width="11.140625" style="132" customWidth="1"/>
    <col min="12290" max="12290" width="9.85546875" style="132" customWidth="1"/>
    <col min="12291" max="12291" width="11.42578125" style="132" customWidth="1"/>
    <col min="12292" max="12292" width="3.140625" style="132" customWidth="1"/>
    <col min="12293" max="12293" width="17.42578125" style="132" bestFit="1" customWidth="1"/>
    <col min="12294" max="12294" width="11.42578125" style="132" customWidth="1"/>
    <col min="12295" max="12295" width="22.5703125" style="132" bestFit="1" customWidth="1"/>
    <col min="12296" max="12296" width="9.5703125" style="132" bestFit="1" customWidth="1"/>
    <col min="12297" max="12298" width="9.140625" style="132" customWidth="1"/>
    <col min="12299" max="12541" width="9.140625" style="132" hidden="1"/>
    <col min="12542" max="12542" width="28.140625" style="132" customWidth="1"/>
    <col min="12543" max="12543" width="3.5703125" style="132" customWidth="1"/>
    <col min="12544" max="12544" width="31.140625" style="132" customWidth="1"/>
    <col min="12545" max="12545" width="11.140625" style="132" customWidth="1"/>
    <col min="12546" max="12546" width="9.85546875" style="132" customWidth="1"/>
    <col min="12547" max="12547" width="11.42578125" style="132" customWidth="1"/>
    <col min="12548" max="12548" width="3.140625" style="132" customWidth="1"/>
    <col min="12549" max="12549" width="17.42578125" style="132" bestFit="1" customWidth="1"/>
    <col min="12550" max="12550" width="11.42578125" style="132" customWidth="1"/>
    <col min="12551" max="12551" width="22.5703125" style="132" bestFit="1" customWidth="1"/>
    <col min="12552" max="12552" width="9.5703125" style="132" bestFit="1" customWidth="1"/>
    <col min="12553" max="12554" width="9.140625" style="132" customWidth="1"/>
    <col min="12555" max="12797" width="9.140625" style="132" hidden="1"/>
    <col min="12798" max="12798" width="28.140625" style="132" customWidth="1"/>
    <col min="12799" max="12799" width="3.5703125" style="132" customWidth="1"/>
    <col min="12800" max="12800" width="31.140625" style="132" customWidth="1"/>
    <col min="12801" max="12801" width="11.140625" style="132" customWidth="1"/>
    <col min="12802" max="12802" width="9.85546875" style="132" customWidth="1"/>
    <col min="12803" max="12803" width="11.42578125" style="132" customWidth="1"/>
    <col min="12804" max="12804" width="3.140625" style="132" customWidth="1"/>
    <col min="12805" max="12805" width="17.42578125" style="132" bestFit="1" customWidth="1"/>
    <col min="12806" max="12806" width="11.42578125" style="132" customWidth="1"/>
    <col min="12807" max="12807" width="22.5703125" style="132" bestFit="1" customWidth="1"/>
    <col min="12808" max="12808" width="9.5703125" style="132" bestFit="1" customWidth="1"/>
    <col min="12809" max="12810" width="9.140625" style="132" customWidth="1"/>
    <col min="12811" max="13053" width="9.140625" style="132" hidden="1"/>
    <col min="13054" max="13054" width="28.140625" style="132" customWidth="1"/>
    <col min="13055" max="13055" width="3.5703125" style="132" customWidth="1"/>
    <col min="13056" max="13056" width="31.140625" style="132" customWidth="1"/>
    <col min="13057" max="13057" width="11.140625" style="132" customWidth="1"/>
    <col min="13058" max="13058" width="9.85546875" style="132" customWidth="1"/>
    <col min="13059" max="13059" width="11.42578125" style="132" customWidth="1"/>
    <col min="13060" max="13060" width="3.140625" style="132" customWidth="1"/>
    <col min="13061" max="13061" width="17.42578125" style="132" bestFit="1" customWidth="1"/>
    <col min="13062" max="13062" width="11.42578125" style="132" customWidth="1"/>
    <col min="13063" max="13063" width="22.5703125" style="132" bestFit="1" customWidth="1"/>
    <col min="13064" max="13064" width="9.5703125" style="132" bestFit="1" customWidth="1"/>
    <col min="13065" max="13066" width="9.140625" style="132" customWidth="1"/>
    <col min="13067" max="13309" width="9.140625" style="132" hidden="1"/>
    <col min="13310" max="13310" width="28.140625" style="132" customWidth="1"/>
    <col min="13311" max="13311" width="3.5703125" style="132" customWidth="1"/>
    <col min="13312" max="13312" width="31.140625" style="132" customWidth="1"/>
    <col min="13313" max="13313" width="11.140625" style="132" customWidth="1"/>
    <col min="13314" max="13314" width="9.85546875" style="132" customWidth="1"/>
    <col min="13315" max="13315" width="11.42578125" style="132" customWidth="1"/>
    <col min="13316" max="13316" width="3.140625" style="132" customWidth="1"/>
    <col min="13317" max="13317" width="17.42578125" style="132" bestFit="1" customWidth="1"/>
    <col min="13318" max="13318" width="11.42578125" style="132" customWidth="1"/>
    <col min="13319" max="13319" width="22.5703125" style="132" bestFit="1" customWidth="1"/>
    <col min="13320" max="13320" width="9.5703125" style="132" bestFit="1" customWidth="1"/>
    <col min="13321" max="13322" width="9.140625" style="132" customWidth="1"/>
    <col min="13323" max="13565" width="9.140625" style="132" hidden="1"/>
    <col min="13566" max="13566" width="28.140625" style="132" customWidth="1"/>
    <col min="13567" max="13567" width="3.5703125" style="132" customWidth="1"/>
    <col min="13568" max="13568" width="31.140625" style="132" customWidth="1"/>
    <col min="13569" max="13569" width="11.140625" style="132" customWidth="1"/>
    <col min="13570" max="13570" width="9.85546875" style="132" customWidth="1"/>
    <col min="13571" max="13571" width="11.42578125" style="132" customWidth="1"/>
    <col min="13572" max="13572" width="3.140625" style="132" customWidth="1"/>
    <col min="13573" max="13573" width="17.42578125" style="132" bestFit="1" customWidth="1"/>
    <col min="13574" max="13574" width="11.42578125" style="132" customWidth="1"/>
    <col min="13575" max="13575" width="22.5703125" style="132" bestFit="1" customWidth="1"/>
    <col min="13576" max="13576" width="9.5703125" style="132" bestFit="1" customWidth="1"/>
    <col min="13577" max="13578" width="9.140625" style="132" customWidth="1"/>
    <col min="13579" max="13821" width="9.140625" style="132" hidden="1"/>
    <col min="13822" max="13822" width="28.140625" style="132" customWidth="1"/>
    <col min="13823" max="13823" width="3.5703125" style="132" customWidth="1"/>
    <col min="13824" max="13824" width="31.140625" style="132" customWidth="1"/>
    <col min="13825" max="13825" width="11.140625" style="132" customWidth="1"/>
    <col min="13826" max="13826" width="9.85546875" style="132" customWidth="1"/>
    <col min="13827" max="13827" width="11.42578125" style="132" customWidth="1"/>
    <col min="13828" max="13828" width="3.140625" style="132" customWidth="1"/>
    <col min="13829" max="13829" width="17.42578125" style="132" bestFit="1" customWidth="1"/>
    <col min="13830" max="13830" width="11.42578125" style="132" customWidth="1"/>
    <col min="13831" max="13831" width="22.5703125" style="132" bestFit="1" customWidth="1"/>
    <col min="13832" max="13832" width="9.5703125" style="132" bestFit="1" customWidth="1"/>
    <col min="13833" max="13834" width="9.140625" style="132" customWidth="1"/>
    <col min="13835" max="14077" width="9.140625" style="132" hidden="1"/>
    <col min="14078" max="14078" width="28.140625" style="132" customWidth="1"/>
    <col min="14079" max="14079" width="3.5703125" style="132" customWidth="1"/>
    <col min="14080" max="14080" width="31.140625" style="132" customWidth="1"/>
    <col min="14081" max="14081" width="11.140625" style="132" customWidth="1"/>
    <col min="14082" max="14082" width="9.85546875" style="132" customWidth="1"/>
    <col min="14083" max="14083" width="11.42578125" style="132" customWidth="1"/>
    <col min="14084" max="14084" width="3.140625" style="132" customWidth="1"/>
    <col min="14085" max="14085" width="17.42578125" style="132" bestFit="1" customWidth="1"/>
    <col min="14086" max="14086" width="11.42578125" style="132" customWidth="1"/>
    <col min="14087" max="14087" width="22.5703125" style="132" bestFit="1" customWidth="1"/>
    <col min="14088" max="14088" width="9.5703125" style="132" bestFit="1" customWidth="1"/>
    <col min="14089" max="14090" width="9.140625" style="132" customWidth="1"/>
    <col min="14091" max="14333" width="9.140625" style="132" hidden="1"/>
    <col min="14334" max="14334" width="28.140625" style="132" customWidth="1"/>
    <col min="14335" max="14335" width="3.5703125" style="132" customWidth="1"/>
    <col min="14336" max="14336" width="31.140625" style="132" customWidth="1"/>
    <col min="14337" max="14337" width="11.140625" style="132" customWidth="1"/>
    <col min="14338" max="14338" width="9.85546875" style="132" customWidth="1"/>
    <col min="14339" max="14339" width="11.42578125" style="132" customWidth="1"/>
    <col min="14340" max="14340" width="3.140625" style="132" customWidth="1"/>
    <col min="14341" max="14341" width="17.42578125" style="132" bestFit="1" customWidth="1"/>
    <col min="14342" max="14342" width="11.42578125" style="132" customWidth="1"/>
    <col min="14343" max="14343" width="22.5703125" style="132" bestFit="1" customWidth="1"/>
    <col min="14344" max="14344" width="9.5703125" style="132" bestFit="1" customWidth="1"/>
    <col min="14345" max="14346" width="9.140625" style="132" customWidth="1"/>
    <col min="14347" max="14589" width="9.140625" style="132" hidden="1"/>
    <col min="14590" max="14590" width="28.140625" style="132" customWidth="1"/>
    <col min="14591" max="14591" width="3.5703125" style="132" customWidth="1"/>
    <col min="14592" max="14592" width="31.140625" style="132" customWidth="1"/>
    <col min="14593" max="14593" width="11.140625" style="132" customWidth="1"/>
    <col min="14594" max="14594" width="9.85546875" style="132" customWidth="1"/>
    <col min="14595" max="14595" width="11.42578125" style="132" customWidth="1"/>
    <col min="14596" max="14596" width="3.140625" style="132" customWidth="1"/>
    <col min="14597" max="14597" width="17.42578125" style="132" bestFit="1" customWidth="1"/>
    <col min="14598" max="14598" width="11.42578125" style="132" customWidth="1"/>
    <col min="14599" max="14599" width="22.5703125" style="132" bestFit="1" customWidth="1"/>
    <col min="14600" max="14600" width="9.5703125" style="132" bestFit="1" customWidth="1"/>
    <col min="14601" max="14602" width="9.140625" style="132" customWidth="1"/>
    <col min="14603" max="14845" width="9.140625" style="132" hidden="1"/>
    <col min="14846" max="14846" width="28.140625" style="132" customWidth="1"/>
    <col min="14847" max="14847" width="3.5703125" style="132" customWidth="1"/>
    <col min="14848" max="14848" width="31.140625" style="132" customWidth="1"/>
    <col min="14849" max="14849" width="11.140625" style="132" customWidth="1"/>
    <col min="14850" max="14850" width="9.85546875" style="132" customWidth="1"/>
    <col min="14851" max="14851" width="11.42578125" style="132" customWidth="1"/>
    <col min="14852" max="14852" width="3.140625" style="132" customWidth="1"/>
    <col min="14853" max="14853" width="17.42578125" style="132" bestFit="1" customWidth="1"/>
    <col min="14854" max="14854" width="11.42578125" style="132" customWidth="1"/>
    <col min="14855" max="14855" width="22.5703125" style="132" bestFit="1" customWidth="1"/>
    <col min="14856" max="14856" width="9.5703125" style="132" bestFit="1" customWidth="1"/>
    <col min="14857" max="14858" width="9.140625" style="132" customWidth="1"/>
    <col min="14859" max="15101" width="9.140625" style="132" hidden="1"/>
    <col min="15102" max="15102" width="28.140625" style="132" customWidth="1"/>
    <col min="15103" max="15103" width="3.5703125" style="132" customWidth="1"/>
    <col min="15104" max="15104" width="31.140625" style="132" customWidth="1"/>
    <col min="15105" max="15105" width="11.140625" style="132" customWidth="1"/>
    <col min="15106" max="15106" width="9.85546875" style="132" customWidth="1"/>
    <col min="15107" max="15107" width="11.42578125" style="132" customWidth="1"/>
    <col min="15108" max="15108" width="3.140625" style="132" customWidth="1"/>
    <col min="15109" max="15109" width="17.42578125" style="132" bestFit="1" customWidth="1"/>
    <col min="15110" max="15110" width="11.42578125" style="132" customWidth="1"/>
    <col min="15111" max="15111" width="22.5703125" style="132" bestFit="1" customWidth="1"/>
    <col min="15112" max="15112" width="9.5703125" style="132" bestFit="1" customWidth="1"/>
    <col min="15113" max="15114" width="9.140625" style="132" customWidth="1"/>
    <col min="15115" max="15357" width="9.140625" style="132" hidden="1"/>
    <col min="15358" max="15358" width="28.140625" style="132" customWidth="1"/>
    <col min="15359" max="15359" width="3.5703125" style="132" customWidth="1"/>
    <col min="15360" max="15360" width="31.140625" style="132" customWidth="1"/>
    <col min="15361" max="15361" width="11.140625" style="132" customWidth="1"/>
    <col min="15362" max="15362" width="9.85546875" style="132" customWidth="1"/>
    <col min="15363" max="15363" width="11.42578125" style="132" customWidth="1"/>
    <col min="15364" max="15364" width="3.140625" style="132" customWidth="1"/>
    <col min="15365" max="15365" width="17.42578125" style="132" bestFit="1" customWidth="1"/>
    <col min="15366" max="15366" width="11.42578125" style="132" customWidth="1"/>
    <col min="15367" max="15367" width="22.5703125" style="132" bestFit="1" customWidth="1"/>
    <col min="15368" max="15368" width="9.5703125" style="132" bestFit="1" customWidth="1"/>
    <col min="15369" max="15370" width="9.140625" style="132" customWidth="1"/>
    <col min="15371" max="15613" width="9.140625" style="132" hidden="1"/>
    <col min="15614" max="15614" width="28.140625" style="132" customWidth="1"/>
    <col min="15615" max="15615" width="3.5703125" style="132" customWidth="1"/>
    <col min="15616" max="15616" width="31.140625" style="132" customWidth="1"/>
    <col min="15617" max="15617" width="11.140625" style="132" customWidth="1"/>
    <col min="15618" max="15618" width="9.85546875" style="132" customWidth="1"/>
    <col min="15619" max="15619" width="11.42578125" style="132" customWidth="1"/>
    <col min="15620" max="15620" width="3.140625" style="132" customWidth="1"/>
    <col min="15621" max="15621" width="17.42578125" style="132" bestFit="1" customWidth="1"/>
    <col min="15622" max="15622" width="11.42578125" style="132" customWidth="1"/>
    <col min="15623" max="15623" width="22.5703125" style="132" bestFit="1" customWidth="1"/>
    <col min="15624" max="15624" width="9.5703125" style="132" bestFit="1" customWidth="1"/>
    <col min="15625" max="15626" width="9.140625" style="132" customWidth="1"/>
    <col min="15627" max="15869" width="9.140625" style="132" hidden="1"/>
    <col min="15870" max="15870" width="28.140625" style="132" customWidth="1"/>
    <col min="15871" max="15871" width="3.5703125" style="132" customWidth="1"/>
    <col min="15872" max="15872" width="31.140625" style="132" customWidth="1"/>
    <col min="15873" max="15873" width="11.140625" style="132" customWidth="1"/>
    <col min="15874" max="15874" width="9.85546875" style="132" customWidth="1"/>
    <col min="15875" max="15875" width="11.42578125" style="132" customWidth="1"/>
    <col min="15876" max="15876" width="3.140625" style="132" customWidth="1"/>
    <col min="15877" max="15877" width="17.42578125" style="132" bestFit="1" customWidth="1"/>
    <col min="15878" max="15878" width="11.42578125" style="132" customWidth="1"/>
    <col min="15879" max="15879" width="22.5703125" style="132" bestFit="1" customWidth="1"/>
    <col min="15880" max="15880" width="9.5703125" style="132" bestFit="1" customWidth="1"/>
    <col min="15881" max="15882" width="9.140625" style="132" customWidth="1"/>
    <col min="15883" max="16125" width="9.140625" style="132" hidden="1"/>
    <col min="16126" max="16126" width="28.140625" style="132" customWidth="1"/>
    <col min="16127" max="16127" width="3.5703125" style="132" customWidth="1"/>
    <col min="16128" max="16128" width="31.140625" style="132" customWidth="1"/>
    <col min="16129" max="16129" width="11.140625" style="132" customWidth="1"/>
    <col min="16130" max="16130" width="9.85546875" style="132" customWidth="1"/>
    <col min="16131" max="16131" width="11.42578125" style="132" customWidth="1"/>
    <col min="16132" max="16132" width="3.140625" style="132" customWidth="1"/>
    <col min="16133" max="16133" width="17.42578125" style="132" bestFit="1" customWidth="1"/>
    <col min="16134" max="16134" width="11.42578125" style="132" customWidth="1"/>
    <col min="16135" max="16135" width="22.5703125" style="132" bestFit="1" customWidth="1"/>
    <col min="16136" max="16136" width="9.5703125" style="132" bestFit="1" customWidth="1"/>
    <col min="16137" max="16138" width="9.140625" style="132" customWidth="1"/>
    <col min="16139" max="16141" width="0" style="132" hidden="1"/>
    <col min="16142" max="16384" width="9.140625" style="132" hidden="1"/>
  </cols>
  <sheetData>
    <row r="1" spans="1:7" ht="29.25" customHeight="1" x14ac:dyDescent="0.25">
      <c r="B1" s="131"/>
      <c r="C1" s="131"/>
      <c r="D1" s="131"/>
      <c r="E1" s="131"/>
      <c r="F1" s="131"/>
      <c r="G1" s="131"/>
    </row>
    <row r="2" spans="1:7" s="131" customFormat="1" ht="56.25" customHeight="1" x14ac:dyDescent="0.25">
      <c r="A2" s="133"/>
      <c r="B2" s="316" t="s">
        <v>201</v>
      </c>
      <c r="C2" s="317"/>
      <c r="D2" s="317"/>
      <c r="E2" s="317"/>
      <c r="F2" s="317"/>
      <c r="G2" s="318"/>
    </row>
    <row r="3" spans="1:7" s="131" customFormat="1" x14ac:dyDescent="0.25">
      <c r="B3" s="1"/>
      <c r="C3" s="2"/>
      <c r="D3" s="2" t="s">
        <v>202</v>
      </c>
      <c r="E3" s="2"/>
      <c r="F3" s="3" t="s">
        <v>213</v>
      </c>
      <c r="G3" s="4"/>
    </row>
    <row r="4" spans="1:7" s="131" customFormat="1" x14ac:dyDescent="0.25">
      <c r="B4" s="1" t="s">
        <v>204</v>
      </c>
      <c r="C4" s="5" t="s">
        <v>205</v>
      </c>
      <c r="D4" s="2" t="s">
        <v>206</v>
      </c>
      <c r="E4" s="2" t="s">
        <v>207</v>
      </c>
      <c r="F4" s="3" t="s">
        <v>202</v>
      </c>
      <c r="G4" s="4" t="s">
        <v>203</v>
      </c>
    </row>
    <row r="5" spans="1:7" x14ac:dyDescent="0.25">
      <c r="B5" s="6"/>
      <c r="C5" s="7"/>
      <c r="D5" s="8"/>
      <c r="E5" s="7"/>
      <c r="F5" s="9" t="s">
        <v>15</v>
      </c>
      <c r="G5" s="10" t="s">
        <v>15</v>
      </c>
    </row>
    <row r="6" spans="1:7" x14ac:dyDescent="0.25">
      <c r="B6" s="11">
        <v>1</v>
      </c>
      <c r="C6" s="12" t="s">
        <v>253</v>
      </c>
      <c r="D6" s="13">
        <v>500</v>
      </c>
      <c r="E6" s="14">
        <v>12866859</v>
      </c>
      <c r="F6" s="15">
        <v>499.99168072021308</v>
      </c>
      <c r="G6" s="16">
        <v>6433322457</v>
      </c>
    </row>
    <row r="7" spans="1:7" ht="15" customHeight="1" x14ac:dyDescent="0.25">
      <c r="B7" s="11">
        <v>2</v>
      </c>
      <c r="C7" s="12" t="s">
        <v>256</v>
      </c>
      <c r="D7" s="13">
        <v>68.8</v>
      </c>
      <c r="E7" s="14">
        <v>67848481</v>
      </c>
      <c r="F7" s="15">
        <v>67.422206003403375</v>
      </c>
      <c r="G7" s="16">
        <v>4574494263</v>
      </c>
    </row>
    <row r="8" spans="1:7" ht="15" customHeight="1" x14ac:dyDescent="0.25">
      <c r="B8" s="11">
        <v>3</v>
      </c>
      <c r="C8" s="12" t="s">
        <v>59</v>
      </c>
      <c r="D8" s="13">
        <v>1020</v>
      </c>
      <c r="E8" s="14">
        <v>2352272</v>
      </c>
      <c r="F8" s="15">
        <v>1019.4707385030302</v>
      </c>
      <c r="G8" s="16">
        <v>2398072473</v>
      </c>
    </row>
    <row r="9" spans="1:7" ht="15" customHeight="1" x14ac:dyDescent="0.25">
      <c r="B9" s="11">
        <v>4</v>
      </c>
      <c r="C9" s="12" t="s">
        <v>271</v>
      </c>
      <c r="D9" s="13">
        <v>1141.5</v>
      </c>
      <c r="E9" s="14">
        <v>3500687</v>
      </c>
      <c r="F9" s="15">
        <v>650.07406374805862</v>
      </c>
      <c r="G9" s="16">
        <v>2275705824</v>
      </c>
    </row>
    <row r="10" spans="1:7" ht="15" customHeight="1" x14ac:dyDescent="0.25">
      <c r="B10" s="11">
        <v>5</v>
      </c>
      <c r="C10" s="12" t="s">
        <v>255</v>
      </c>
      <c r="D10" s="13">
        <v>47</v>
      </c>
      <c r="E10" s="14">
        <v>23195678</v>
      </c>
      <c r="F10" s="15">
        <v>47.437137340844274</v>
      </c>
      <c r="G10" s="16">
        <v>1100336563</v>
      </c>
    </row>
    <row r="11" spans="1:7" ht="15" customHeight="1" x14ac:dyDescent="0.25">
      <c r="B11" s="11">
        <v>6</v>
      </c>
      <c r="C11" s="12" t="s">
        <v>78</v>
      </c>
      <c r="D11" s="13">
        <v>19</v>
      </c>
      <c r="E11" s="14">
        <v>47552146</v>
      </c>
      <c r="F11" s="15">
        <v>19.016064639858737</v>
      </c>
      <c r="G11" s="16">
        <v>904254682.10000002</v>
      </c>
    </row>
    <row r="12" spans="1:7" ht="15" customHeight="1" x14ac:dyDescent="0.25">
      <c r="B12" s="11">
        <v>7</v>
      </c>
      <c r="C12" s="12" t="s">
        <v>83</v>
      </c>
      <c r="D12" s="13">
        <v>36.9</v>
      </c>
      <c r="E12" s="14">
        <v>22271819</v>
      </c>
      <c r="F12" s="15">
        <v>36.980104512343601</v>
      </c>
      <c r="G12" s="16">
        <v>823614194.29999995</v>
      </c>
    </row>
    <row r="13" spans="1:7" x14ac:dyDescent="0.25">
      <c r="B13" s="11">
        <v>8</v>
      </c>
      <c r="C13" s="12" t="s">
        <v>258</v>
      </c>
      <c r="D13" s="13">
        <v>22.35</v>
      </c>
      <c r="E13" s="14">
        <v>24753530</v>
      </c>
      <c r="F13" s="15">
        <v>21.961146745534876</v>
      </c>
      <c r="G13" s="16">
        <v>543615904.79999995</v>
      </c>
    </row>
    <row r="14" spans="1:7" ht="15" customHeight="1" x14ac:dyDescent="0.25">
      <c r="B14" s="11">
        <v>9</v>
      </c>
      <c r="C14" s="12" t="s">
        <v>173</v>
      </c>
      <c r="D14" s="13">
        <v>66.900000000000006</v>
      </c>
      <c r="E14" s="14">
        <v>3075044</v>
      </c>
      <c r="F14" s="15">
        <v>67.078722906078738</v>
      </c>
      <c r="G14" s="16">
        <v>206270024.40000001</v>
      </c>
    </row>
    <row r="15" spans="1:7" ht="15" customHeight="1" x14ac:dyDescent="0.25">
      <c r="B15" s="11">
        <v>10</v>
      </c>
      <c r="C15" s="12" t="s">
        <v>272</v>
      </c>
      <c r="D15" s="13">
        <v>16.5</v>
      </c>
      <c r="E15" s="14">
        <v>12013076</v>
      </c>
      <c r="F15" s="15">
        <v>16.230766657931742</v>
      </c>
      <c r="G15" s="16">
        <v>194981433.40000001</v>
      </c>
    </row>
    <row r="16" spans="1:7" ht="15" customHeight="1" x14ac:dyDescent="0.25">
      <c r="B16" s="17"/>
      <c r="C16" s="18"/>
      <c r="D16" s="19"/>
      <c r="E16" s="20">
        <v>219429592</v>
      </c>
      <c r="F16" s="21"/>
      <c r="G16" s="22">
        <v>19454667819</v>
      </c>
    </row>
    <row r="17" spans="3:6" ht="15" customHeight="1" x14ac:dyDescent="0.25"/>
    <row r="18" spans="3:6" ht="15" customHeight="1" x14ac:dyDescent="0.25">
      <c r="C18" s="135"/>
      <c r="D18" s="134"/>
      <c r="E18" s="136"/>
      <c r="F18" s="137"/>
    </row>
    <row r="19" spans="3:6" x14ac:dyDescent="0.25">
      <c r="C19" s="131"/>
      <c r="D19" s="131"/>
      <c r="E19" s="131"/>
      <c r="F19" s="131"/>
    </row>
    <row r="32" spans="3:6" x14ac:dyDescent="0.25">
      <c r="C32" s="131"/>
      <c r="D32" s="131"/>
      <c r="E32" s="132" t="s">
        <v>208</v>
      </c>
      <c r="F32" s="131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ACW291" sqref="ACW291"/>
    </sheetView>
  </sheetViews>
  <sheetFormatPr defaultColWidth="0" defaultRowHeight="15" x14ac:dyDescent="0.25"/>
  <cols>
    <col min="1" max="1" width="28.140625" style="110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43.570312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2" width="9.140625" style="25" customWidth="1"/>
    <col min="13" max="256" width="9.140625" style="110" hidden="1"/>
    <col min="257" max="257" width="28.140625" style="110" customWidth="1"/>
    <col min="258" max="258" width="3" style="110" customWidth="1"/>
    <col min="259" max="259" width="32.5703125" style="110" bestFit="1" customWidth="1"/>
    <col min="260" max="261" width="11.5703125" style="110" customWidth="1"/>
    <col min="262" max="262" width="18.85546875" style="110" bestFit="1" customWidth="1"/>
    <col min="263" max="263" width="16.140625" style="110" bestFit="1" customWidth="1"/>
    <col min="264" max="264" width="19.5703125" style="110" customWidth="1"/>
    <col min="265" max="265" width="1" style="110" customWidth="1"/>
    <col min="266" max="268" width="9.140625" style="110" customWidth="1"/>
    <col min="269" max="512" width="9.140625" style="110" hidden="1"/>
    <col min="513" max="513" width="28.140625" style="110" customWidth="1"/>
    <col min="514" max="514" width="3" style="110" customWidth="1"/>
    <col min="515" max="515" width="32.5703125" style="110" bestFit="1" customWidth="1"/>
    <col min="516" max="517" width="11.5703125" style="110" customWidth="1"/>
    <col min="518" max="518" width="18.85546875" style="110" bestFit="1" customWidth="1"/>
    <col min="519" max="519" width="16.140625" style="110" bestFit="1" customWidth="1"/>
    <col min="520" max="520" width="19.5703125" style="110" customWidth="1"/>
    <col min="521" max="521" width="1" style="110" customWidth="1"/>
    <col min="522" max="524" width="9.140625" style="110" customWidth="1"/>
    <col min="525" max="768" width="9.140625" style="110" hidden="1"/>
    <col min="769" max="769" width="28.140625" style="110" customWidth="1"/>
    <col min="770" max="770" width="3" style="110" customWidth="1"/>
    <col min="771" max="771" width="32.5703125" style="110" bestFit="1" customWidth="1"/>
    <col min="772" max="773" width="11.5703125" style="110" customWidth="1"/>
    <col min="774" max="774" width="18.85546875" style="110" bestFit="1" customWidth="1"/>
    <col min="775" max="775" width="16.140625" style="110" bestFit="1" customWidth="1"/>
    <col min="776" max="776" width="19.5703125" style="110" customWidth="1"/>
    <col min="777" max="777" width="1" style="110" customWidth="1"/>
    <col min="778" max="780" width="9.140625" style="110" customWidth="1"/>
    <col min="781" max="1024" width="9.140625" style="110" hidden="1"/>
    <col min="1025" max="1025" width="28.140625" style="110" customWidth="1"/>
    <col min="1026" max="1026" width="3" style="110" customWidth="1"/>
    <col min="1027" max="1027" width="32.5703125" style="110" bestFit="1" customWidth="1"/>
    <col min="1028" max="1029" width="11.5703125" style="110" customWidth="1"/>
    <col min="1030" max="1030" width="18.85546875" style="110" bestFit="1" customWidth="1"/>
    <col min="1031" max="1031" width="16.140625" style="110" bestFit="1" customWidth="1"/>
    <col min="1032" max="1032" width="19.5703125" style="110" customWidth="1"/>
    <col min="1033" max="1033" width="1" style="110" customWidth="1"/>
    <col min="1034" max="1036" width="9.140625" style="110" customWidth="1"/>
    <col min="1037" max="1280" width="9.140625" style="110" hidden="1"/>
    <col min="1281" max="1281" width="28.140625" style="110" customWidth="1"/>
    <col min="1282" max="1282" width="3" style="110" customWidth="1"/>
    <col min="1283" max="1283" width="32.5703125" style="110" bestFit="1" customWidth="1"/>
    <col min="1284" max="1285" width="11.5703125" style="110" customWidth="1"/>
    <col min="1286" max="1286" width="18.85546875" style="110" bestFit="1" customWidth="1"/>
    <col min="1287" max="1287" width="16.140625" style="110" bestFit="1" customWidth="1"/>
    <col min="1288" max="1288" width="19.5703125" style="110" customWidth="1"/>
    <col min="1289" max="1289" width="1" style="110" customWidth="1"/>
    <col min="1290" max="1292" width="9.140625" style="110" customWidth="1"/>
    <col min="1293" max="1536" width="9.140625" style="110" hidden="1"/>
    <col min="1537" max="1537" width="28.140625" style="110" customWidth="1"/>
    <col min="1538" max="1538" width="3" style="110" customWidth="1"/>
    <col min="1539" max="1539" width="32.5703125" style="110" bestFit="1" customWidth="1"/>
    <col min="1540" max="1541" width="11.5703125" style="110" customWidth="1"/>
    <col min="1542" max="1542" width="18.85546875" style="110" bestFit="1" customWidth="1"/>
    <col min="1543" max="1543" width="16.140625" style="110" bestFit="1" customWidth="1"/>
    <col min="1544" max="1544" width="19.5703125" style="110" customWidth="1"/>
    <col min="1545" max="1545" width="1" style="110" customWidth="1"/>
    <col min="1546" max="1548" width="9.140625" style="110" customWidth="1"/>
    <col min="1549" max="1792" width="9.140625" style="110" hidden="1"/>
    <col min="1793" max="1793" width="28.140625" style="110" customWidth="1"/>
    <col min="1794" max="1794" width="3" style="110" customWidth="1"/>
    <col min="1795" max="1795" width="32.5703125" style="110" bestFit="1" customWidth="1"/>
    <col min="1796" max="1797" width="11.5703125" style="110" customWidth="1"/>
    <col min="1798" max="1798" width="18.85546875" style="110" bestFit="1" customWidth="1"/>
    <col min="1799" max="1799" width="16.140625" style="110" bestFit="1" customWidth="1"/>
    <col min="1800" max="1800" width="19.5703125" style="110" customWidth="1"/>
    <col min="1801" max="1801" width="1" style="110" customWidth="1"/>
    <col min="1802" max="1804" width="9.140625" style="110" customWidth="1"/>
    <col min="1805" max="2048" width="9.140625" style="110" hidden="1"/>
    <col min="2049" max="2049" width="28.140625" style="110" customWidth="1"/>
    <col min="2050" max="2050" width="3" style="110" customWidth="1"/>
    <col min="2051" max="2051" width="32.5703125" style="110" bestFit="1" customWidth="1"/>
    <col min="2052" max="2053" width="11.5703125" style="110" customWidth="1"/>
    <col min="2054" max="2054" width="18.85546875" style="110" bestFit="1" customWidth="1"/>
    <col min="2055" max="2055" width="16.140625" style="110" bestFit="1" customWidth="1"/>
    <col min="2056" max="2056" width="19.5703125" style="110" customWidth="1"/>
    <col min="2057" max="2057" width="1" style="110" customWidth="1"/>
    <col min="2058" max="2060" width="9.140625" style="110" customWidth="1"/>
    <col min="2061" max="2304" width="9.140625" style="110" hidden="1"/>
    <col min="2305" max="2305" width="28.140625" style="110" customWidth="1"/>
    <col min="2306" max="2306" width="3" style="110" customWidth="1"/>
    <col min="2307" max="2307" width="32.5703125" style="110" bestFit="1" customWidth="1"/>
    <col min="2308" max="2309" width="11.5703125" style="110" customWidth="1"/>
    <col min="2310" max="2310" width="18.85546875" style="110" bestFit="1" customWidth="1"/>
    <col min="2311" max="2311" width="16.140625" style="110" bestFit="1" customWidth="1"/>
    <col min="2312" max="2312" width="19.5703125" style="110" customWidth="1"/>
    <col min="2313" max="2313" width="1" style="110" customWidth="1"/>
    <col min="2314" max="2316" width="9.140625" style="110" customWidth="1"/>
    <col min="2317" max="2560" width="9.140625" style="110" hidden="1"/>
    <col min="2561" max="2561" width="28.140625" style="110" customWidth="1"/>
    <col min="2562" max="2562" width="3" style="110" customWidth="1"/>
    <col min="2563" max="2563" width="32.5703125" style="110" bestFit="1" customWidth="1"/>
    <col min="2564" max="2565" width="11.5703125" style="110" customWidth="1"/>
    <col min="2566" max="2566" width="18.85546875" style="110" bestFit="1" customWidth="1"/>
    <col min="2567" max="2567" width="16.140625" style="110" bestFit="1" customWidth="1"/>
    <col min="2568" max="2568" width="19.5703125" style="110" customWidth="1"/>
    <col min="2569" max="2569" width="1" style="110" customWidth="1"/>
    <col min="2570" max="2572" width="9.140625" style="110" customWidth="1"/>
    <col min="2573" max="2816" width="9.140625" style="110" hidden="1"/>
    <col min="2817" max="2817" width="28.140625" style="110" customWidth="1"/>
    <col min="2818" max="2818" width="3" style="110" customWidth="1"/>
    <col min="2819" max="2819" width="32.5703125" style="110" bestFit="1" customWidth="1"/>
    <col min="2820" max="2821" width="11.5703125" style="110" customWidth="1"/>
    <col min="2822" max="2822" width="18.85546875" style="110" bestFit="1" customWidth="1"/>
    <col min="2823" max="2823" width="16.140625" style="110" bestFit="1" customWidth="1"/>
    <col min="2824" max="2824" width="19.5703125" style="110" customWidth="1"/>
    <col min="2825" max="2825" width="1" style="110" customWidth="1"/>
    <col min="2826" max="2828" width="9.140625" style="110" customWidth="1"/>
    <col min="2829" max="3072" width="9.140625" style="110" hidden="1"/>
    <col min="3073" max="3073" width="28.140625" style="110" customWidth="1"/>
    <col min="3074" max="3074" width="3" style="110" customWidth="1"/>
    <col min="3075" max="3075" width="32.5703125" style="110" bestFit="1" customWidth="1"/>
    <col min="3076" max="3077" width="11.5703125" style="110" customWidth="1"/>
    <col min="3078" max="3078" width="18.85546875" style="110" bestFit="1" customWidth="1"/>
    <col min="3079" max="3079" width="16.140625" style="110" bestFit="1" customWidth="1"/>
    <col min="3080" max="3080" width="19.5703125" style="110" customWidth="1"/>
    <col min="3081" max="3081" width="1" style="110" customWidth="1"/>
    <col min="3082" max="3084" width="9.140625" style="110" customWidth="1"/>
    <col min="3085" max="3328" width="9.140625" style="110" hidden="1"/>
    <col min="3329" max="3329" width="28.140625" style="110" customWidth="1"/>
    <col min="3330" max="3330" width="3" style="110" customWidth="1"/>
    <col min="3331" max="3331" width="32.5703125" style="110" bestFit="1" customWidth="1"/>
    <col min="3332" max="3333" width="11.5703125" style="110" customWidth="1"/>
    <col min="3334" max="3334" width="18.85546875" style="110" bestFit="1" customWidth="1"/>
    <col min="3335" max="3335" width="16.140625" style="110" bestFit="1" customWidth="1"/>
    <col min="3336" max="3336" width="19.5703125" style="110" customWidth="1"/>
    <col min="3337" max="3337" width="1" style="110" customWidth="1"/>
    <col min="3338" max="3340" width="9.140625" style="110" customWidth="1"/>
    <col min="3341" max="3584" width="9.140625" style="110" hidden="1"/>
    <col min="3585" max="3585" width="28.140625" style="110" customWidth="1"/>
    <col min="3586" max="3586" width="3" style="110" customWidth="1"/>
    <col min="3587" max="3587" width="32.5703125" style="110" bestFit="1" customWidth="1"/>
    <col min="3588" max="3589" width="11.5703125" style="110" customWidth="1"/>
    <col min="3590" max="3590" width="18.85546875" style="110" bestFit="1" customWidth="1"/>
    <col min="3591" max="3591" width="16.140625" style="110" bestFit="1" customWidth="1"/>
    <col min="3592" max="3592" width="19.5703125" style="110" customWidth="1"/>
    <col min="3593" max="3593" width="1" style="110" customWidth="1"/>
    <col min="3594" max="3596" width="9.140625" style="110" customWidth="1"/>
    <col min="3597" max="3840" width="9.140625" style="110" hidden="1"/>
    <col min="3841" max="3841" width="28.140625" style="110" customWidth="1"/>
    <col min="3842" max="3842" width="3" style="110" customWidth="1"/>
    <col min="3843" max="3843" width="32.5703125" style="110" bestFit="1" customWidth="1"/>
    <col min="3844" max="3845" width="11.5703125" style="110" customWidth="1"/>
    <col min="3846" max="3846" width="18.85546875" style="110" bestFit="1" customWidth="1"/>
    <col min="3847" max="3847" width="16.140625" style="110" bestFit="1" customWidth="1"/>
    <col min="3848" max="3848" width="19.5703125" style="110" customWidth="1"/>
    <col min="3849" max="3849" width="1" style="110" customWidth="1"/>
    <col min="3850" max="3852" width="9.140625" style="110" customWidth="1"/>
    <col min="3853" max="4096" width="9.140625" style="110" hidden="1"/>
    <col min="4097" max="4097" width="28.140625" style="110" customWidth="1"/>
    <col min="4098" max="4098" width="3" style="110" customWidth="1"/>
    <col min="4099" max="4099" width="32.5703125" style="110" bestFit="1" customWidth="1"/>
    <col min="4100" max="4101" width="11.5703125" style="110" customWidth="1"/>
    <col min="4102" max="4102" width="18.85546875" style="110" bestFit="1" customWidth="1"/>
    <col min="4103" max="4103" width="16.140625" style="110" bestFit="1" customWidth="1"/>
    <col min="4104" max="4104" width="19.5703125" style="110" customWidth="1"/>
    <col min="4105" max="4105" width="1" style="110" customWidth="1"/>
    <col min="4106" max="4108" width="9.140625" style="110" customWidth="1"/>
    <col min="4109" max="4352" width="9.140625" style="110" hidden="1"/>
    <col min="4353" max="4353" width="28.140625" style="110" customWidth="1"/>
    <col min="4354" max="4354" width="3" style="110" customWidth="1"/>
    <col min="4355" max="4355" width="32.5703125" style="110" bestFit="1" customWidth="1"/>
    <col min="4356" max="4357" width="11.5703125" style="110" customWidth="1"/>
    <col min="4358" max="4358" width="18.85546875" style="110" bestFit="1" customWidth="1"/>
    <col min="4359" max="4359" width="16.140625" style="110" bestFit="1" customWidth="1"/>
    <col min="4360" max="4360" width="19.5703125" style="110" customWidth="1"/>
    <col min="4361" max="4361" width="1" style="110" customWidth="1"/>
    <col min="4362" max="4364" width="9.140625" style="110" customWidth="1"/>
    <col min="4365" max="4608" width="9.140625" style="110" hidden="1"/>
    <col min="4609" max="4609" width="28.140625" style="110" customWidth="1"/>
    <col min="4610" max="4610" width="3" style="110" customWidth="1"/>
    <col min="4611" max="4611" width="32.5703125" style="110" bestFit="1" customWidth="1"/>
    <col min="4612" max="4613" width="11.5703125" style="110" customWidth="1"/>
    <col min="4614" max="4614" width="18.85546875" style="110" bestFit="1" customWidth="1"/>
    <col min="4615" max="4615" width="16.140625" style="110" bestFit="1" customWidth="1"/>
    <col min="4616" max="4616" width="19.5703125" style="110" customWidth="1"/>
    <col min="4617" max="4617" width="1" style="110" customWidth="1"/>
    <col min="4618" max="4620" width="9.140625" style="110" customWidth="1"/>
    <col min="4621" max="4864" width="9.140625" style="110" hidden="1"/>
    <col min="4865" max="4865" width="28.140625" style="110" customWidth="1"/>
    <col min="4866" max="4866" width="3" style="110" customWidth="1"/>
    <col min="4867" max="4867" width="32.5703125" style="110" bestFit="1" customWidth="1"/>
    <col min="4868" max="4869" width="11.5703125" style="110" customWidth="1"/>
    <col min="4870" max="4870" width="18.85546875" style="110" bestFit="1" customWidth="1"/>
    <col min="4871" max="4871" width="16.140625" style="110" bestFit="1" customWidth="1"/>
    <col min="4872" max="4872" width="19.5703125" style="110" customWidth="1"/>
    <col min="4873" max="4873" width="1" style="110" customWidth="1"/>
    <col min="4874" max="4876" width="9.140625" style="110" customWidth="1"/>
    <col min="4877" max="5120" width="9.140625" style="110" hidden="1"/>
    <col min="5121" max="5121" width="28.140625" style="110" customWidth="1"/>
    <col min="5122" max="5122" width="3" style="110" customWidth="1"/>
    <col min="5123" max="5123" width="32.5703125" style="110" bestFit="1" customWidth="1"/>
    <col min="5124" max="5125" width="11.5703125" style="110" customWidth="1"/>
    <col min="5126" max="5126" width="18.85546875" style="110" bestFit="1" customWidth="1"/>
    <col min="5127" max="5127" width="16.140625" style="110" bestFit="1" customWidth="1"/>
    <col min="5128" max="5128" width="19.5703125" style="110" customWidth="1"/>
    <col min="5129" max="5129" width="1" style="110" customWidth="1"/>
    <col min="5130" max="5132" width="9.140625" style="110" customWidth="1"/>
    <col min="5133" max="5376" width="9.140625" style="110" hidden="1"/>
    <col min="5377" max="5377" width="28.140625" style="110" customWidth="1"/>
    <col min="5378" max="5378" width="3" style="110" customWidth="1"/>
    <col min="5379" max="5379" width="32.5703125" style="110" bestFit="1" customWidth="1"/>
    <col min="5380" max="5381" width="11.5703125" style="110" customWidth="1"/>
    <col min="5382" max="5382" width="18.85546875" style="110" bestFit="1" customWidth="1"/>
    <col min="5383" max="5383" width="16.140625" style="110" bestFit="1" customWidth="1"/>
    <col min="5384" max="5384" width="19.5703125" style="110" customWidth="1"/>
    <col min="5385" max="5385" width="1" style="110" customWidth="1"/>
    <col min="5386" max="5388" width="9.140625" style="110" customWidth="1"/>
    <col min="5389" max="5632" width="9.140625" style="110" hidden="1"/>
    <col min="5633" max="5633" width="28.140625" style="110" customWidth="1"/>
    <col min="5634" max="5634" width="3" style="110" customWidth="1"/>
    <col min="5635" max="5635" width="32.5703125" style="110" bestFit="1" customWidth="1"/>
    <col min="5636" max="5637" width="11.5703125" style="110" customWidth="1"/>
    <col min="5638" max="5638" width="18.85546875" style="110" bestFit="1" customWidth="1"/>
    <col min="5639" max="5639" width="16.140625" style="110" bestFit="1" customWidth="1"/>
    <col min="5640" max="5640" width="19.5703125" style="110" customWidth="1"/>
    <col min="5641" max="5641" width="1" style="110" customWidth="1"/>
    <col min="5642" max="5644" width="9.140625" style="110" customWidth="1"/>
    <col min="5645" max="5888" width="9.140625" style="110" hidden="1"/>
    <col min="5889" max="5889" width="28.140625" style="110" customWidth="1"/>
    <col min="5890" max="5890" width="3" style="110" customWidth="1"/>
    <col min="5891" max="5891" width="32.5703125" style="110" bestFit="1" customWidth="1"/>
    <col min="5892" max="5893" width="11.5703125" style="110" customWidth="1"/>
    <col min="5894" max="5894" width="18.85546875" style="110" bestFit="1" customWidth="1"/>
    <col min="5895" max="5895" width="16.140625" style="110" bestFit="1" customWidth="1"/>
    <col min="5896" max="5896" width="19.5703125" style="110" customWidth="1"/>
    <col min="5897" max="5897" width="1" style="110" customWidth="1"/>
    <col min="5898" max="5900" width="9.140625" style="110" customWidth="1"/>
    <col min="5901" max="6144" width="9.140625" style="110" hidden="1"/>
    <col min="6145" max="6145" width="28.140625" style="110" customWidth="1"/>
    <col min="6146" max="6146" width="3" style="110" customWidth="1"/>
    <col min="6147" max="6147" width="32.5703125" style="110" bestFit="1" customWidth="1"/>
    <col min="6148" max="6149" width="11.5703125" style="110" customWidth="1"/>
    <col min="6150" max="6150" width="18.85546875" style="110" bestFit="1" customWidth="1"/>
    <col min="6151" max="6151" width="16.140625" style="110" bestFit="1" customWidth="1"/>
    <col min="6152" max="6152" width="19.5703125" style="110" customWidth="1"/>
    <col min="6153" max="6153" width="1" style="110" customWidth="1"/>
    <col min="6154" max="6156" width="9.140625" style="110" customWidth="1"/>
    <col min="6157" max="6400" width="9.140625" style="110" hidden="1"/>
    <col min="6401" max="6401" width="28.140625" style="110" customWidth="1"/>
    <col min="6402" max="6402" width="3" style="110" customWidth="1"/>
    <col min="6403" max="6403" width="32.5703125" style="110" bestFit="1" customWidth="1"/>
    <col min="6404" max="6405" width="11.5703125" style="110" customWidth="1"/>
    <col min="6406" max="6406" width="18.85546875" style="110" bestFit="1" customWidth="1"/>
    <col min="6407" max="6407" width="16.140625" style="110" bestFit="1" customWidth="1"/>
    <col min="6408" max="6408" width="19.5703125" style="110" customWidth="1"/>
    <col min="6409" max="6409" width="1" style="110" customWidth="1"/>
    <col min="6410" max="6412" width="9.140625" style="110" customWidth="1"/>
    <col min="6413" max="6656" width="9.140625" style="110" hidden="1"/>
    <col min="6657" max="6657" width="28.140625" style="110" customWidth="1"/>
    <col min="6658" max="6658" width="3" style="110" customWidth="1"/>
    <col min="6659" max="6659" width="32.5703125" style="110" bestFit="1" customWidth="1"/>
    <col min="6660" max="6661" width="11.5703125" style="110" customWidth="1"/>
    <col min="6662" max="6662" width="18.85546875" style="110" bestFit="1" customWidth="1"/>
    <col min="6663" max="6663" width="16.140625" style="110" bestFit="1" customWidth="1"/>
    <col min="6664" max="6664" width="19.5703125" style="110" customWidth="1"/>
    <col min="6665" max="6665" width="1" style="110" customWidth="1"/>
    <col min="6666" max="6668" width="9.140625" style="110" customWidth="1"/>
    <col min="6669" max="6912" width="9.140625" style="110" hidden="1"/>
    <col min="6913" max="6913" width="28.140625" style="110" customWidth="1"/>
    <col min="6914" max="6914" width="3" style="110" customWidth="1"/>
    <col min="6915" max="6915" width="32.5703125" style="110" bestFit="1" customWidth="1"/>
    <col min="6916" max="6917" width="11.5703125" style="110" customWidth="1"/>
    <col min="6918" max="6918" width="18.85546875" style="110" bestFit="1" customWidth="1"/>
    <col min="6919" max="6919" width="16.140625" style="110" bestFit="1" customWidth="1"/>
    <col min="6920" max="6920" width="19.5703125" style="110" customWidth="1"/>
    <col min="6921" max="6921" width="1" style="110" customWidth="1"/>
    <col min="6922" max="6924" width="9.140625" style="110" customWidth="1"/>
    <col min="6925" max="7168" width="9.140625" style="110" hidden="1"/>
    <col min="7169" max="7169" width="28.140625" style="110" customWidth="1"/>
    <col min="7170" max="7170" width="3" style="110" customWidth="1"/>
    <col min="7171" max="7171" width="32.5703125" style="110" bestFit="1" customWidth="1"/>
    <col min="7172" max="7173" width="11.5703125" style="110" customWidth="1"/>
    <col min="7174" max="7174" width="18.85546875" style="110" bestFit="1" customWidth="1"/>
    <col min="7175" max="7175" width="16.140625" style="110" bestFit="1" customWidth="1"/>
    <col min="7176" max="7176" width="19.5703125" style="110" customWidth="1"/>
    <col min="7177" max="7177" width="1" style="110" customWidth="1"/>
    <col min="7178" max="7180" width="9.140625" style="110" customWidth="1"/>
    <col min="7181" max="7424" width="9.140625" style="110" hidden="1"/>
    <col min="7425" max="7425" width="28.140625" style="110" customWidth="1"/>
    <col min="7426" max="7426" width="3" style="110" customWidth="1"/>
    <col min="7427" max="7427" width="32.5703125" style="110" bestFit="1" customWidth="1"/>
    <col min="7428" max="7429" width="11.5703125" style="110" customWidth="1"/>
    <col min="7430" max="7430" width="18.85546875" style="110" bestFit="1" customWidth="1"/>
    <col min="7431" max="7431" width="16.140625" style="110" bestFit="1" customWidth="1"/>
    <col min="7432" max="7432" width="19.5703125" style="110" customWidth="1"/>
    <col min="7433" max="7433" width="1" style="110" customWidth="1"/>
    <col min="7434" max="7436" width="9.140625" style="110" customWidth="1"/>
    <col min="7437" max="7680" width="9.140625" style="110" hidden="1"/>
    <col min="7681" max="7681" width="28.140625" style="110" customWidth="1"/>
    <col min="7682" max="7682" width="3" style="110" customWidth="1"/>
    <col min="7683" max="7683" width="32.5703125" style="110" bestFit="1" customWidth="1"/>
    <col min="7684" max="7685" width="11.5703125" style="110" customWidth="1"/>
    <col min="7686" max="7686" width="18.85546875" style="110" bestFit="1" customWidth="1"/>
    <col min="7687" max="7687" width="16.140625" style="110" bestFit="1" customWidth="1"/>
    <col min="7688" max="7688" width="19.5703125" style="110" customWidth="1"/>
    <col min="7689" max="7689" width="1" style="110" customWidth="1"/>
    <col min="7690" max="7692" width="9.140625" style="110" customWidth="1"/>
    <col min="7693" max="7936" width="9.140625" style="110" hidden="1"/>
    <col min="7937" max="7937" width="28.140625" style="110" customWidth="1"/>
    <col min="7938" max="7938" width="3" style="110" customWidth="1"/>
    <col min="7939" max="7939" width="32.5703125" style="110" bestFit="1" customWidth="1"/>
    <col min="7940" max="7941" width="11.5703125" style="110" customWidth="1"/>
    <col min="7942" max="7942" width="18.85546875" style="110" bestFit="1" customWidth="1"/>
    <col min="7943" max="7943" width="16.140625" style="110" bestFit="1" customWidth="1"/>
    <col min="7944" max="7944" width="19.5703125" style="110" customWidth="1"/>
    <col min="7945" max="7945" width="1" style="110" customWidth="1"/>
    <col min="7946" max="7948" width="9.140625" style="110" customWidth="1"/>
    <col min="7949" max="8192" width="9.140625" style="110" hidden="1"/>
    <col min="8193" max="8193" width="28.140625" style="110" customWidth="1"/>
    <col min="8194" max="8194" width="3" style="110" customWidth="1"/>
    <col min="8195" max="8195" width="32.5703125" style="110" bestFit="1" customWidth="1"/>
    <col min="8196" max="8197" width="11.5703125" style="110" customWidth="1"/>
    <col min="8198" max="8198" width="18.85546875" style="110" bestFit="1" customWidth="1"/>
    <col min="8199" max="8199" width="16.140625" style="110" bestFit="1" customWidth="1"/>
    <col min="8200" max="8200" width="19.5703125" style="110" customWidth="1"/>
    <col min="8201" max="8201" width="1" style="110" customWidth="1"/>
    <col min="8202" max="8204" width="9.140625" style="110" customWidth="1"/>
    <col min="8205" max="8448" width="9.140625" style="110" hidden="1"/>
    <col min="8449" max="8449" width="28.140625" style="110" customWidth="1"/>
    <col min="8450" max="8450" width="3" style="110" customWidth="1"/>
    <col min="8451" max="8451" width="32.5703125" style="110" bestFit="1" customWidth="1"/>
    <col min="8452" max="8453" width="11.5703125" style="110" customWidth="1"/>
    <col min="8454" max="8454" width="18.85546875" style="110" bestFit="1" customWidth="1"/>
    <col min="8455" max="8455" width="16.140625" style="110" bestFit="1" customWidth="1"/>
    <col min="8456" max="8456" width="19.5703125" style="110" customWidth="1"/>
    <col min="8457" max="8457" width="1" style="110" customWidth="1"/>
    <col min="8458" max="8460" width="9.140625" style="110" customWidth="1"/>
    <col min="8461" max="8704" width="9.140625" style="110" hidden="1"/>
    <col min="8705" max="8705" width="28.140625" style="110" customWidth="1"/>
    <col min="8706" max="8706" width="3" style="110" customWidth="1"/>
    <col min="8707" max="8707" width="32.5703125" style="110" bestFit="1" customWidth="1"/>
    <col min="8708" max="8709" width="11.5703125" style="110" customWidth="1"/>
    <col min="8710" max="8710" width="18.85546875" style="110" bestFit="1" customWidth="1"/>
    <col min="8711" max="8711" width="16.140625" style="110" bestFit="1" customWidth="1"/>
    <col min="8712" max="8712" width="19.5703125" style="110" customWidth="1"/>
    <col min="8713" max="8713" width="1" style="110" customWidth="1"/>
    <col min="8714" max="8716" width="9.140625" style="110" customWidth="1"/>
    <col min="8717" max="8960" width="9.140625" style="110" hidden="1"/>
    <col min="8961" max="8961" width="28.140625" style="110" customWidth="1"/>
    <col min="8962" max="8962" width="3" style="110" customWidth="1"/>
    <col min="8963" max="8963" width="32.5703125" style="110" bestFit="1" customWidth="1"/>
    <col min="8964" max="8965" width="11.5703125" style="110" customWidth="1"/>
    <col min="8966" max="8966" width="18.85546875" style="110" bestFit="1" customWidth="1"/>
    <col min="8967" max="8967" width="16.140625" style="110" bestFit="1" customWidth="1"/>
    <col min="8968" max="8968" width="19.5703125" style="110" customWidth="1"/>
    <col min="8969" max="8969" width="1" style="110" customWidth="1"/>
    <col min="8970" max="8972" width="9.140625" style="110" customWidth="1"/>
    <col min="8973" max="9216" width="9.140625" style="110" hidden="1"/>
    <col min="9217" max="9217" width="28.140625" style="110" customWidth="1"/>
    <col min="9218" max="9218" width="3" style="110" customWidth="1"/>
    <col min="9219" max="9219" width="32.5703125" style="110" bestFit="1" customWidth="1"/>
    <col min="9220" max="9221" width="11.5703125" style="110" customWidth="1"/>
    <col min="9222" max="9222" width="18.85546875" style="110" bestFit="1" customWidth="1"/>
    <col min="9223" max="9223" width="16.140625" style="110" bestFit="1" customWidth="1"/>
    <col min="9224" max="9224" width="19.5703125" style="110" customWidth="1"/>
    <col min="9225" max="9225" width="1" style="110" customWidth="1"/>
    <col min="9226" max="9228" width="9.140625" style="110" customWidth="1"/>
    <col min="9229" max="9472" width="9.140625" style="110" hidden="1"/>
    <col min="9473" max="9473" width="28.140625" style="110" customWidth="1"/>
    <col min="9474" max="9474" width="3" style="110" customWidth="1"/>
    <col min="9475" max="9475" width="32.5703125" style="110" bestFit="1" customWidth="1"/>
    <col min="9476" max="9477" width="11.5703125" style="110" customWidth="1"/>
    <col min="9478" max="9478" width="18.85546875" style="110" bestFit="1" customWidth="1"/>
    <col min="9479" max="9479" width="16.140625" style="110" bestFit="1" customWidth="1"/>
    <col min="9480" max="9480" width="19.5703125" style="110" customWidth="1"/>
    <col min="9481" max="9481" width="1" style="110" customWidth="1"/>
    <col min="9482" max="9484" width="9.140625" style="110" customWidth="1"/>
    <col min="9485" max="9728" width="9.140625" style="110" hidden="1"/>
    <col min="9729" max="9729" width="28.140625" style="110" customWidth="1"/>
    <col min="9730" max="9730" width="3" style="110" customWidth="1"/>
    <col min="9731" max="9731" width="32.5703125" style="110" bestFit="1" customWidth="1"/>
    <col min="9732" max="9733" width="11.5703125" style="110" customWidth="1"/>
    <col min="9734" max="9734" width="18.85546875" style="110" bestFit="1" customWidth="1"/>
    <col min="9735" max="9735" width="16.140625" style="110" bestFit="1" customWidth="1"/>
    <col min="9736" max="9736" width="19.5703125" style="110" customWidth="1"/>
    <col min="9737" max="9737" width="1" style="110" customWidth="1"/>
    <col min="9738" max="9740" width="9.140625" style="110" customWidth="1"/>
    <col min="9741" max="9984" width="9.140625" style="110" hidden="1"/>
    <col min="9985" max="9985" width="28.140625" style="110" customWidth="1"/>
    <col min="9986" max="9986" width="3" style="110" customWidth="1"/>
    <col min="9987" max="9987" width="32.5703125" style="110" bestFit="1" customWidth="1"/>
    <col min="9988" max="9989" width="11.5703125" style="110" customWidth="1"/>
    <col min="9990" max="9990" width="18.85546875" style="110" bestFit="1" customWidth="1"/>
    <col min="9991" max="9991" width="16.140625" style="110" bestFit="1" customWidth="1"/>
    <col min="9992" max="9992" width="19.5703125" style="110" customWidth="1"/>
    <col min="9993" max="9993" width="1" style="110" customWidth="1"/>
    <col min="9994" max="9996" width="9.140625" style="110" customWidth="1"/>
    <col min="9997" max="10240" width="9.140625" style="110" hidden="1"/>
    <col min="10241" max="10241" width="28.140625" style="110" customWidth="1"/>
    <col min="10242" max="10242" width="3" style="110" customWidth="1"/>
    <col min="10243" max="10243" width="32.5703125" style="110" bestFit="1" customWidth="1"/>
    <col min="10244" max="10245" width="11.5703125" style="110" customWidth="1"/>
    <col min="10246" max="10246" width="18.85546875" style="110" bestFit="1" customWidth="1"/>
    <col min="10247" max="10247" width="16.140625" style="110" bestFit="1" customWidth="1"/>
    <col min="10248" max="10248" width="19.5703125" style="110" customWidth="1"/>
    <col min="10249" max="10249" width="1" style="110" customWidth="1"/>
    <col min="10250" max="10252" width="9.140625" style="110" customWidth="1"/>
    <col min="10253" max="10496" width="9.140625" style="110" hidden="1"/>
    <col min="10497" max="10497" width="28.140625" style="110" customWidth="1"/>
    <col min="10498" max="10498" width="3" style="110" customWidth="1"/>
    <col min="10499" max="10499" width="32.5703125" style="110" bestFit="1" customWidth="1"/>
    <col min="10500" max="10501" width="11.5703125" style="110" customWidth="1"/>
    <col min="10502" max="10502" width="18.85546875" style="110" bestFit="1" customWidth="1"/>
    <col min="10503" max="10503" width="16.140625" style="110" bestFit="1" customWidth="1"/>
    <col min="10504" max="10504" width="19.5703125" style="110" customWidth="1"/>
    <col min="10505" max="10505" width="1" style="110" customWidth="1"/>
    <col min="10506" max="10508" width="9.140625" style="110" customWidth="1"/>
    <col min="10509" max="10752" width="9.140625" style="110" hidden="1"/>
    <col min="10753" max="10753" width="28.140625" style="110" customWidth="1"/>
    <col min="10754" max="10754" width="3" style="110" customWidth="1"/>
    <col min="10755" max="10755" width="32.5703125" style="110" bestFit="1" customWidth="1"/>
    <col min="10756" max="10757" width="11.5703125" style="110" customWidth="1"/>
    <col min="10758" max="10758" width="18.85546875" style="110" bestFit="1" customWidth="1"/>
    <col min="10759" max="10759" width="16.140625" style="110" bestFit="1" customWidth="1"/>
    <col min="10760" max="10760" width="19.5703125" style="110" customWidth="1"/>
    <col min="10761" max="10761" width="1" style="110" customWidth="1"/>
    <col min="10762" max="10764" width="9.140625" style="110" customWidth="1"/>
    <col min="10765" max="11008" width="9.140625" style="110" hidden="1"/>
    <col min="11009" max="11009" width="28.140625" style="110" customWidth="1"/>
    <col min="11010" max="11010" width="3" style="110" customWidth="1"/>
    <col min="11011" max="11011" width="32.5703125" style="110" bestFit="1" customWidth="1"/>
    <col min="11012" max="11013" width="11.5703125" style="110" customWidth="1"/>
    <col min="11014" max="11014" width="18.85546875" style="110" bestFit="1" customWidth="1"/>
    <col min="11015" max="11015" width="16.140625" style="110" bestFit="1" customWidth="1"/>
    <col min="11016" max="11016" width="19.5703125" style="110" customWidth="1"/>
    <col min="11017" max="11017" width="1" style="110" customWidth="1"/>
    <col min="11018" max="11020" width="9.140625" style="110" customWidth="1"/>
    <col min="11021" max="11264" width="9.140625" style="110" hidden="1"/>
    <col min="11265" max="11265" width="28.140625" style="110" customWidth="1"/>
    <col min="11266" max="11266" width="3" style="110" customWidth="1"/>
    <col min="11267" max="11267" width="32.5703125" style="110" bestFit="1" customWidth="1"/>
    <col min="11268" max="11269" width="11.5703125" style="110" customWidth="1"/>
    <col min="11270" max="11270" width="18.85546875" style="110" bestFit="1" customWidth="1"/>
    <col min="11271" max="11271" width="16.140625" style="110" bestFit="1" customWidth="1"/>
    <col min="11272" max="11272" width="19.5703125" style="110" customWidth="1"/>
    <col min="11273" max="11273" width="1" style="110" customWidth="1"/>
    <col min="11274" max="11276" width="9.140625" style="110" customWidth="1"/>
    <col min="11277" max="11520" width="9.140625" style="110" hidden="1"/>
    <col min="11521" max="11521" width="28.140625" style="110" customWidth="1"/>
    <col min="11522" max="11522" width="3" style="110" customWidth="1"/>
    <col min="11523" max="11523" width="32.5703125" style="110" bestFit="1" customWidth="1"/>
    <col min="11524" max="11525" width="11.5703125" style="110" customWidth="1"/>
    <col min="11526" max="11526" width="18.85546875" style="110" bestFit="1" customWidth="1"/>
    <col min="11527" max="11527" width="16.140625" style="110" bestFit="1" customWidth="1"/>
    <col min="11528" max="11528" width="19.5703125" style="110" customWidth="1"/>
    <col min="11529" max="11529" width="1" style="110" customWidth="1"/>
    <col min="11530" max="11532" width="9.140625" style="110" customWidth="1"/>
    <col min="11533" max="11776" width="9.140625" style="110" hidden="1"/>
    <col min="11777" max="11777" width="28.140625" style="110" customWidth="1"/>
    <col min="11778" max="11778" width="3" style="110" customWidth="1"/>
    <col min="11779" max="11779" width="32.5703125" style="110" bestFit="1" customWidth="1"/>
    <col min="11780" max="11781" width="11.5703125" style="110" customWidth="1"/>
    <col min="11782" max="11782" width="18.85546875" style="110" bestFit="1" customWidth="1"/>
    <col min="11783" max="11783" width="16.140625" style="110" bestFit="1" customWidth="1"/>
    <col min="11784" max="11784" width="19.5703125" style="110" customWidth="1"/>
    <col min="11785" max="11785" width="1" style="110" customWidth="1"/>
    <col min="11786" max="11788" width="9.140625" style="110" customWidth="1"/>
    <col min="11789" max="12032" width="9.140625" style="110" hidden="1"/>
    <col min="12033" max="12033" width="28.140625" style="110" customWidth="1"/>
    <col min="12034" max="12034" width="3" style="110" customWidth="1"/>
    <col min="12035" max="12035" width="32.5703125" style="110" bestFit="1" customWidth="1"/>
    <col min="12036" max="12037" width="11.5703125" style="110" customWidth="1"/>
    <col min="12038" max="12038" width="18.85546875" style="110" bestFit="1" customWidth="1"/>
    <col min="12039" max="12039" width="16.140625" style="110" bestFit="1" customWidth="1"/>
    <col min="12040" max="12040" width="19.5703125" style="110" customWidth="1"/>
    <col min="12041" max="12041" width="1" style="110" customWidth="1"/>
    <col min="12042" max="12044" width="9.140625" style="110" customWidth="1"/>
    <col min="12045" max="12288" width="9.140625" style="110" hidden="1"/>
    <col min="12289" max="12289" width="28.140625" style="110" customWidth="1"/>
    <col min="12290" max="12290" width="3" style="110" customWidth="1"/>
    <col min="12291" max="12291" width="32.5703125" style="110" bestFit="1" customWidth="1"/>
    <col min="12292" max="12293" width="11.5703125" style="110" customWidth="1"/>
    <col min="12294" max="12294" width="18.85546875" style="110" bestFit="1" customWidth="1"/>
    <col min="12295" max="12295" width="16.140625" style="110" bestFit="1" customWidth="1"/>
    <col min="12296" max="12296" width="19.5703125" style="110" customWidth="1"/>
    <col min="12297" max="12297" width="1" style="110" customWidth="1"/>
    <col min="12298" max="12300" width="9.140625" style="110" customWidth="1"/>
    <col min="12301" max="12544" width="9.140625" style="110" hidden="1"/>
    <col min="12545" max="12545" width="28.140625" style="110" customWidth="1"/>
    <col min="12546" max="12546" width="3" style="110" customWidth="1"/>
    <col min="12547" max="12547" width="32.5703125" style="110" bestFit="1" customWidth="1"/>
    <col min="12548" max="12549" width="11.5703125" style="110" customWidth="1"/>
    <col min="12550" max="12550" width="18.85546875" style="110" bestFit="1" customWidth="1"/>
    <col min="12551" max="12551" width="16.140625" style="110" bestFit="1" customWidth="1"/>
    <col min="12552" max="12552" width="19.5703125" style="110" customWidth="1"/>
    <col min="12553" max="12553" width="1" style="110" customWidth="1"/>
    <col min="12554" max="12556" width="9.140625" style="110" customWidth="1"/>
    <col min="12557" max="12800" width="9.140625" style="110" hidden="1"/>
    <col min="12801" max="12801" width="28.140625" style="110" customWidth="1"/>
    <col min="12802" max="12802" width="3" style="110" customWidth="1"/>
    <col min="12803" max="12803" width="32.5703125" style="110" bestFit="1" customWidth="1"/>
    <col min="12804" max="12805" width="11.5703125" style="110" customWidth="1"/>
    <col min="12806" max="12806" width="18.85546875" style="110" bestFit="1" customWidth="1"/>
    <col min="12807" max="12807" width="16.140625" style="110" bestFit="1" customWidth="1"/>
    <col min="12808" max="12808" width="19.5703125" style="110" customWidth="1"/>
    <col min="12809" max="12809" width="1" style="110" customWidth="1"/>
    <col min="12810" max="12812" width="9.140625" style="110" customWidth="1"/>
    <col min="12813" max="13056" width="9.140625" style="110" hidden="1"/>
    <col min="13057" max="13057" width="28.140625" style="110" customWidth="1"/>
    <col min="13058" max="13058" width="3" style="110" customWidth="1"/>
    <col min="13059" max="13059" width="32.5703125" style="110" bestFit="1" customWidth="1"/>
    <col min="13060" max="13061" width="11.5703125" style="110" customWidth="1"/>
    <col min="13062" max="13062" width="18.85546875" style="110" bestFit="1" customWidth="1"/>
    <col min="13063" max="13063" width="16.140625" style="110" bestFit="1" customWidth="1"/>
    <col min="13064" max="13064" width="19.5703125" style="110" customWidth="1"/>
    <col min="13065" max="13065" width="1" style="110" customWidth="1"/>
    <col min="13066" max="13068" width="9.140625" style="110" customWidth="1"/>
    <col min="13069" max="13312" width="9.140625" style="110" hidden="1"/>
    <col min="13313" max="13313" width="28.140625" style="110" customWidth="1"/>
    <col min="13314" max="13314" width="3" style="110" customWidth="1"/>
    <col min="13315" max="13315" width="32.5703125" style="110" bestFit="1" customWidth="1"/>
    <col min="13316" max="13317" width="11.5703125" style="110" customWidth="1"/>
    <col min="13318" max="13318" width="18.85546875" style="110" bestFit="1" customWidth="1"/>
    <col min="13319" max="13319" width="16.140625" style="110" bestFit="1" customWidth="1"/>
    <col min="13320" max="13320" width="19.5703125" style="110" customWidth="1"/>
    <col min="13321" max="13321" width="1" style="110" customWidth="1"/>
    <col min="13322" max="13324" width="9.140625" style="110" customWidth="1"/>
    <col min="13325" max="13568" width="9.140625" style="110" hidden="1"/>
    <col min="13569" max="13569" width="28.140625" style="110" customWidth="1"/>
    <col min="13570" max="13570" width="3" style="110" customWidth="1"/>
    <col min="13571" max="13571" width="32.5703125" style="110" bestFit="1" customWidth="1"/>
    <col min="13572" max="13573" width="11.5703125" style="110" customWidth="1"/>
    <col min="13574" max="13574" width="18.85546875" style="110" bestFit="1" customWidth="1"/>
    <col min="13575" max="13575" width="16.140625" style="110" bestFit="1" customWidth="1"/>
    <col min="13576" max="13576" width="19.5703125" style="110" customWidth="1"/>
    <col min="13577" max="13577" width="1" style="110" customWidth="1"/>
    <col min="13578" max="13580" width="9.140625" style="110" customWidth="1"/>
    <col min="13581" max="13824" width="9.140625" style="110" hidden="1"/>
    <col min="13825" max="13825" width="28.140625" style="110" customWidth="1"/>
    <col min="13826" max="13826" width="3" style="110" customWidth="1"/>
    <col min="13827" max="13827" width="32.5703125" style="110" bestFit="1" customWidth="1"/>
    <col min="13828" max="13829" width="11.5703125" style="110" customWidth="1"/>
    <col min="13830" max="13830" width="18.85546875" style="110" bestFit="1" customWidth="1"/>
    <col min="13831" max="13831" width="16.140625" style="110" bestFit="1" customWidth="1"/>
    <col min="13832" max="13832" width="19.5703125" style="110" customWidth="1"/>
    <col min="13833" max="13833" width="1" style="110" customWidth="1"/>
    <col min="13834" max="13836" width="9.140625" style="110" customWidth="1"/>
    <col min="13837" max="14080" width="9.140625" style="110" hidden="1"/>
    <col min="14081" max="14081" width="28.140625" style="110" customWidth="1"/>
    <col min="14082" max="14082" width="3" style="110" customWidth="1"/>
    <col min="14083" max="14083" width="32.5703125" style="110" bestFit="1" customWidth="1"/>
    <col min="14084" max="14085" width="11.5703125" style="110" customWidth="1"/>
    <col min="14086" max="14086" width="18.85546875" style="110" bestFit="1" customWidth="1"/>
    <col min="14087" max="14087" width="16.140625" style="110" bestFit="1" customWidth="1"/>
    <col min="14088" max="14088" width="19.5703125" style="110" customWidth="1"/>
    <col min="14089" max="14089" width="1" style="110" customWidth="1"/>
    <col min="14090" max="14092" width="9.140625" style="110" customWidth="1"/>
    <col min="14093" max="14336" width="9.140625" style="110" hidden="1"/>
    <col min="14337" max="14337" width="28.140625" style="110" customWidth="1"/>
    <col min="14338" max="14338" width="3" style="110" customWidth="1"/>
    <col min="14339" max="14339" width="32.5703125" style="110" bestFit="1" customWidth="1"/>
    <col min="14340" max="14341" width="11.5703125" style="110" customWidth="1"/>
    <col min="14342" max="14342" width="18.85546875" style="110" bestFit="1" customWidth="1"/>
    <col min="14343" max="14343" width="16.140625" style="110" bestFit="1" customWidth="1"/>
    <col min="14344" max="14344" width="19.5703125" style="110" customWidth="1"/>
    <col min="14345" max="14345" width="1" style="110" customWidth="1"/>
    <col min="14346" max="14348" width="9.140625" style="110" customWidth="1"/>
    <col min="14349" max="14592" width="9.140625" style="110" hidden="1"/>
    <col min="14593" max="14593" width="28.140625" style="110" customWidth="1"/>
    <col min="14594" max="14594" width="3" style="110" customWidth="1"/>
    <col min="14595" max="14595" width="32.5703125" style="110" bestFit="1" customWidth="1"/>
    <col min="14596" max="14597" width="11.5703125" style="110" customWidth="1"/>
    <col min="14598" max="14598" width="18.85546875" style="110" bestFit="1" customWidth="1"/>
    <col min="14599" max="14599" width="16.140625" style="110" bestFit="1" customWidth="1"/>
    <col min="14600" max="14600" width="19.5703125" style="110" customWidth="1"/>
    <col min="14601" max="14601" width="1" style="110" customWidth="1"/>
    <col min="14602" max="14604" width="9.140625" style="110" customWidth="1"/>
    <col min="14605" max="14848" width="9.140625" style="110" hidden="1"/>
    <col min="14849" max="14849" width="28.140625" style="110" customWidth="1"/>
    <col min="14850" max="14850" width="3" style="110" customWidth="1"/>
    <col min="14851" max="14851" width="32.5703125" style="110" bestFit="1" customWidth="1"/>
    <col min="14852" max="14853" width="11.5703125" style="110" customWidth="1"/>
    <col min="14854" max="14854" width="18.85546875" style="110" bestFit="1" customWidth="1"/>
    <col min="14855" max="14855" width="16.140625" style="110" bestFit="1" customWidth="1"/>
    <col min="14856" max="14856" width="19.5703125" style="110" customWidth="1"/>
    <col min="14857" max="14857" width="1" style="110" customWidth="1"/>
    <col min="14858" max="14860" width="9.140625" style="110" customWidth="1"/>
    <col min="14861" max="15104" width="9.140625" style="110" hidden="1"/>
    <col min="15105" max="15105" width="28.140625" style="110" customWidth="1"/>
    <col min="15106" max="15106" width="3" style="110" customWidth="1"/>
    <col min="15107" max="15107" width="32.5703125" style="110" bestFit="1" customWidth="1"/>
    <col min="15108" max="15109" width="11.5703125" style="110" customWidth="1"/>
    <col min="15110" max="15110" width="18.85546875" style="110" bestFit="1" customWidth="1"/>
    <col min="15111" max="15111" width="16.140625" style="110" bestFit="1" customWidth="1"/>
    <col min="15112" max="15112" width="19.5703125" style="110" customWidth="1"/>
    <col min="15113" max="15113" width="1" style="110" customWidth="1"/>
    <col min="15114" max="15116" width="9.140625" style="110" customWidth="1"/>
    <col min="15117" max="15360" width="9.140625" style="110" hidden="1"/>
    <col min="15361" max="15361" width="28.140625" style="110" customWidth="1"/>
    <col min="15362" max="15362" width="3" style="110" customWidth="1"/>
    <col min="15363" max="15363" width="32.5703125" style="110" bestFit="1" customWidth="1"/>
    <col min="15364" max="15365" width="11.5703125" style="110" customWidth="1"/>
    <col min="15366" max="15366" width="18.85546875" style="110" bestFit="1" customWidth="1"/>
    <col min="15367" max="15367" width="16.140625" style="110" bestFit="1" customWidth="1"/>
    <col min="15368" max="15368" width="19.5703125" style="110" customWidth="1"/>
    <col min="15369" max="15369" width="1" style="110" customWidth="1"/>
    <col min="15370" max="15372" width="9.140625" style="110" customWidth="1"/>
    <col min="15373" max="15616" width="9.140625" style="110" hidden="1"/>
    <col min="15617" max="15617" width="28.140625" style="110" customWidth="1"/>
    <col min="15618" max="15618" width="3" style="110" customWidth="1"/>
    <col min="15619" max="15619" width="32.5703125" style="110" bestFit="1" customWidth="1"/>
    <col min="15620" max="15621" width="11.5703125" style="110" customWidth="1"/>
    <col min="15622" max="15622" width="18.85546875" style="110" bestFit="1" customWidth="1"/>
    <col min="15623" max="15623" width="16.140625" style="110" bestFit="1" customWidth="1"/>
    <col min="15624" max="15624" width="19.5703125" style="110" customWidth="1"/>
    <col min="15625" max="15625" width="1" style="110" customWidth="1"/>
    <col min="15626" max="15628" width="9.140625" style="110" customWidth="1"/>
    <col min="15629" max="15872" width="9.140625" style="110" hidden="1"/>
    <col min="15873" max="15873" width="28.140625" style="110" customWidth="1"/>
    <col min="15874" max="15874" width="3" style="110" customWidth="1"/>
    <col min="15875" max="15875" width="32.5703125" style="110" bestFit="1" customWidth="1"/>
    <col min="15876" max="15877" width="11.5703125" style="110" customWidth="1"/>
    <col min="15878" max="15878" width="18.85546875" style="110" bestFit="1" customWidth="1"/>
    <col min="15879" max="15879" width="16.140625" style="110" bestFit="1" customWidth="1"/>
    <col min="15880" max="15880" width="19.5703125" style="110" customWidth="1"/>
    <col min="15881" max="15881" width="1" style="110" customWidth="1"/>
    <col min="15882" max="15884" width="9.140625" style="110" customWidth="1"/>
    <col min="15885" max="16128" width="9.140625" style="110" hidden="1"/>
    <col min="16129" max="16129" width="28.140625" style="110" customWidth="1"/>
    <col min="16130" max="16130" width="3" style="110" customWidth="1"/>
    <col min="16131" max="16131" width="32.5703125" style="110" bestFit="1" customWidth="1"/>
    <col min="16132" max="16133" width="11.5703125" style="110" customWidth="1"/>
    <col min="16134" max="16134" width="18.85546875" style="110" bestFit="1" customWidth="1"/>
    <col min="16135" max="16135" width="16.140625" style="110" bestFit="1" customWidth="1"/>
    <col min="16136" max="16136" width="19.5703125" style="110" customWidth="1"/>
    <col min="16137" max="16137" width="1" style="110" customWidth="1"/>
    <col min="16138" max="16140" width="9.140625" style="110" customWidth="1"/>
    <col min="16141" max="16384" width="9.140625" style="110" hidden="1"/>
  </cols>
  <sheetData>
    <row r="1" spans="1:12" ht="34.5" customHeight="1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25">
      <c r="A2" s="111"/>
      <c r="B2" s="23"/>
      <c r="C2" s="323" t="s">
        <v>273</v>
      </c>
      <c r="D2" s="323"/>
      <c r="E2" s="323"/>
      <c r="F2" s="323"/>
      <c r="G2" s="323"/>
      <c r="H2" s="324"/>
      <c r="I2" s="112"/>
      <c r="J2" s="112"/>
      <c r="K2" s="112"/>
      <c r="L2" s="112"/>
    </row>
    <row r="3" spans="1:12" x14ac:dyDescent="0.25">
      <c r="B3" s="24"/>
      <c r="D3" s="26" t="s">
        <v>219</v>
      </c>
      <c r="E3" s="26" t="s">
        <v>220</v>
      </c>
      <c r="F3" s="27" t="s">
        <v>221</v>
      </c>
      <c r="G3" s="27" t="s">
        <v>222</v>
      </c>
      <c r="H3" s="28" t="s">
        <v>223</v>
      </c>
      <c r="I3" s="110"/>
      <c r="J3" s="110"/>
      <c r="K3" s="110"/>
      <c r="L3" s="110"/>
    </row>
    <row r="4" spans="1:12" ht="14.25" customHeight="1" x14ac:dyDescent="0.25">
      <c r="B4" s="29"/>
      <c r="C4" s="30" t="s">
        <v>224</v>
      </c>
      <c r="D4" s="31">
        <v>66257.013985505095</v>
      </c>
      <c r="E4" s="31">
        <v>66109.95</v>
      </c>
      <c r="F4" s="312">
        <v>2.2245363293285081E-3</v>
      </c>
      <c r="G4" s="31">
        <v>62763.276924058002</v>
      </c>
      <c r="H4" s="119">
        <v>-0.11737336361470685</v>
      </c>
      <c r="I4" s="110"/>
      <c r="J4" s="110"/>
      <c r="K4" s="110"/>
      <c r="L4" s="110"/>
    </row>
    <row r="5" spans="1:12" ht="14.25" customHeight="1" x14ac:dyDescent="0.25">
      <c r="B5" s="29"/>
      <c r="C5" s="30" t="s">
        <v>252</v>
      </c>
      <c r="D5" s="32">
        <v>105660.64</v>
      </c>
      <c r="E5" s="32">
        <v>105426.12</v>
      </c>
      <c r="F5" s="312">
        <v>2.2244961685018438E-3</v>
      </c>
      <c r="G5" s="32">
        <v>102926.39999999999</v>
      </c>
      <c r="H5" s="119">
        <v>-1.6392295854124828E-2</v>
      </c>
      <c r="I5" s="110"/>
      <c r="J5" s="110"/>
      <c r="K5" s="110"/>
      <c r="L5" s="110"/>
    </row>
    <row r="6" spans="1:12" x14ac:dyDescent="0.25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25">
      <c r="B7" s="29"/>
      <c r="C7" s="36"/>
      <c r="D7" s="325" t="s">
        <v>274</v>
      </c>
      <c r="E7" s="326"/>
      <c r="F7" s="326"/>
      <c r="G7" s="325" t="s">
        <v>275</v>
      </c>
      <c r="H7" s="327"/>
      <c r="I7" s="110"/>
      <c r="J7" s="110"/>
      <c r="K7" s="110"/>
      <c r="L7" s="110"/>
    </row>
    <row r="8" spans="1:12" ht="15" customHeight="1" x14ac:dyDescent="0.25">
      <c r="B8" s="29"/>
      <c r="C8" s="30" t="s">
        <v>225</v>
      </c>
      <c r="D8" s="319">
        <v>547574048</v>
      </c>
      <c r="E8" s="319"/>
      <c r="F8" s="319"/>
      <c r="G8" s="319">
        <v>423617754</v>
      </c>
      <c r="H8" s="320"/>
      <c r="I8" s="110"/>
      <c r="J8" s="110"/>
      <c r="K8" s="110"/>
      <c r="L8" s="110"/>
    </row>
    <row r="9" spans="1:12" ht="15" customHeight="1" x14ac:dyDescent="0.25">
      <c r="B9" s="29"/>
      <c r="C9" s="30" t="s">
        <v>226</v>
      </c>
      <c r="D9" s="321">
        <v>21617160194.610001</v>
      </c>
      <c r="E9" s="321"/>
      <c r="F9" s="321"/>
      <c r="G9" s="321">
        <v>9181096632.8600006</v>
      </c>
      <c r="H9" s="322"/>
      <c r="I9" s="110"/>
      <c r="J9" s="110"/>
      <c r="K9" s="110"/>
      <c r="L9" s="110"/>
    </row>
    <row r="10" spans="1:12" ht="15" customHeight="1" x14ac:dyDescent="0.25">
      <c r="B10" s="29"/>
      <c r="C10" s="30" t="s">
        <v>227</v>
      </c>
      <c r="D10" s="319">
        <v>13244</v>
      </c>
      <c r="E10" s="319"/>
      <c r="F10" s="319"/>
      <c r="G10" s="319">
        <v>11393</v>
      </c>
      <c r="H10" s="320"/>
      <c r="I10" s="110"/>
      <c r="J10" s="110"/>
      <c r="K10" s="110"/>
      <c r="L10" s="110"/>
    </row>
    <row r="11" spans="1:12" ht="15" customHeight="1" x14ac:dyDescent="0.25">
      <c r="B11" s="29"/>
      <c r="C11" s="30" t="s">
        <v>228</v>
      </c>
      <c r="D11" s="319">
        <v>24</v>
      </c>
      <c r="E11" s="319"/>
      <c r="F11" s="319"/>
      <c r="G11" s="319">
        <v>22</v>
      </c>
      <c r="H11" s="320"/>
      <c r="I11" s="110"/>
      <c r="J11" s="110"/>
      <c r="K11" s="110"/>
      <c r="L11" s="110"/>
    </row>
    <row r="12" spans="1:12" ht="15" customHeight="1" x14ac:dyDescent="0.25">
      <c r="B12" s="29"/>
      <c r="C12" s="30" t="s">
        <v>229</v>
      </c>
      <c r="D12" s="319">
        <v>32</v>
      </c>
      <c r="E12" s="319"/>
      <c r="F12" s="319"/>
      <c r="G12" s="319">
        <v>28</v>
      </c>
      <c r="H12" s="320"/>
      <c r="I12" s="110"/>
      <c r="J12" s="110"/>
      <c r="K12" s="110"/>
      <c r="L12" s="110"/>
    </row>
    <row r="13" spans="1:12" ht="17.25" customHeight="1" x14ac:dyDescent="0.25">
      <c r="B13" s="24"/>
      <c r="C13" s="37" t="s">
        <v>230</v>
      </c>
      <c r="D13" s="27" t="s">
        <v>232</v>
      </c>
      <c r="E13" s="38" t="s">
        <v>233</v>
      </c>
      <c r="F13" s="37" t="s">
        <v>231</v>
      </c>
      <c r="G13" s="27" t="s">
        <v>232</v>
      </c>
      <c r="H13" s="28" t="s">
        <v>233</v>
      </c>
      <c r="I13" s="110"/>
      <c r="J13" s="110"/>
      <c r="K13" s="110"/>
      <c r="L13" s="110"/>
    </row>
    <row r="14" spans="1:12" ht="15" customHeight="1" x14ac:dyDescent="0.25">
      <c r="B14" s="24"/>
      <c r="C14" s="25" t="s">
        <v>276</v>
      </c>
      <c r="D14" s="39">
        <v>0.10000000000000009</v>
      </c>
      <c r="E14" s="40">
        <v>4.7300000000000004</v>
      </c>
      <c r="F14" s="41" t="s">
        <v>277</v>
      </c>
      <c r="G14" s="42">
        <v>0.1</v>
      </c>
      <c r="H14" s="120">
        <v>13.05</v>
      </c>
      <c r="I14" s="110"/>
      <c r="J14" s="110"/>
      <c r="K14" s="110"/>
      <c r="L14" s="110"/>
    </row>
    <row r="15" spans="1:12" ht="15" customHeight="1" x14ac:dyDescent="0.25">
      <c r="B15" s="24"/>
      <c r="C15" s="25" t="s">
        <v>278</v>
      </c>
      <c r="D15" s="39">
        <v>0.10000000000000009</v>
      </c>
      <c r="E15" s="40">
        <v>2.97</v>
      </c>
      <c r="F15" s="41" t="s">
        <v>279</v>
      </c>
      <c r="G15" s="42">
        <v>0.1</v>
      </c>
      <c r="H15" s="120">
        <v>1.62</v>
      </c>
      <c r="I15" s="110"/>
      <c r="J15" s="110"/>
      <c r="K15" s="110"/>
      <c r="L15" s="110"/>
    </row>
    <row r="16" spans="1:12" ht="15" customHeight="1" x14ac:dyDescent="0.25">
      <c r="B16" s="24"/>
      <c r="C16" s="25" t="s">
        <v>280</v>
      </c>
      <c r="D16" s="39">
        <v>9.9624060150375948E-2</v>
      </c>
      <c r="E16" s="40">
        <v>87.75</v>
      </c>
      <c r="F16" s="41" t="s">
        <v>281</v>
      </c>
      <c r="G16" s="42">
        <v>9.4230769230769201E-2</v>
      </c>
      <c r="H16" s="120">
        <v>23.55</v>
      </c>
      <c r="I16" s="110"/>
      <c r="J16" s="110"/>
      <c r="K16" s="110"/>
      <c r="L16" s="110"/>
    </row>
    <row r="17" spans="2:12" ht="15" customHeight="1" x14ac:dyDescent="0.25">
      <c r="B17" s="24"/>
      <c r="C17" s="25" t="s">
        <v>270</v>
      </c>
      <c r="D17" s="39">
        <v>9.375E-2</v>
      </c>
      <c r="E17" s="40">
        <v>1.05</v>
      </c>
      <c r="F17" s="41" t="s">
        <v>44</v>
      </c>
      <c r="G17" s="42">
        <v>9.0909090909090801E-2</v>
      </c>
      <c r="H17" s="120">
        <v>5.5</v>
      </c>
      <c r="I17" s="110"/>
      <c r="J17" s="110"/>
      <c r="K17" s="110"/>
      <c r="L17" s="110"/>
    </row>
    <row r="18" spans="2:12" ht="15" customHeight="1" x14ac:dyDescent="0.25">
      <c r="B18" s="24"/>
      <c r="C18" s="25" t="s">
        <v>282</v>
      </c>
      <c r="D18" s="39">
        <v>8.2474226804123862E-2</v>
      </c>
      <c r="E18" s="40">
        <v>1.05</v>
      </c>
      <c r="F18" s="41" t="s">
        <v>283</v>
      </c>
      <c r="G18" s="42">
        <v>7.6923076923076997E-2</v>
      </c>
      <c r="H18" s="120">
        <v>2.4</v>
      </c>
      <c r="I18" s="110"/>
      <c r="J18" s="110"/>
      <c r="K18" s="110"/>
      <c r="L18" s="110"/>
    </row>
    <row r="19" spans="2:12" x14ac:dyDescent="0.25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25">
      <c r="C20" s="37"/>
      <c r="D20" s="114"/>
      <c r="E20" s="114"/>
      <c r="G20" s="114"/>
      <c r="H20" s="113"/>
      <c r="I20" s="110"/>
      <c r="J20" s="110"/>
      <c r="K20" s="110"/>
      <c r="L20" s="110"/>
    </row>
    <row r="21" spans="2:12" x14ac:dyDescent="0.25">
      <c r="B21" s="34"/>
      <c r="D21" s="114"/>
      <c r="E21" s="114"/>
      <c r="G21" s="113"/>
      <c r="H21" s="113"/>
      <c r="I21" s="110"/>
      <c r="J21" s="110"/>
      <c r="K21" s="110"/>
      <c r="L21" s="110"/>
    </row>
    <row r="22" spans="2:12" x14ac:dyDescent="0.25">
      <c r="B22" s="34"/>
      <c r="D22" s="114"/>
      <c r="E22" s="114"/>
      <c r="F22" s="110"/>
      <c r="G22" s="113"/>
      <c r="H22" s="113"/>
      <c r="I22" s="110"/>
      <c r="J22" s="110"/>
      <c r="K22" s="110"/>
      <c r="L22" s="110"/>
    </row>
    <row r="23" spans="2:12" x14ac:dyDescent="0.25">
      <c r="B23" s="110"/>
      <c r="D23" s="138"/>
      <c r="E23" s="138"/>
      <c r="F23" s="114"/>
      <c r="G23" s="110"/>
      <c r="H23" s="110"/>
      <c r="I23" s="110"/>
      <c r="J23" s="110"/>
      <c r="K23" s="110"/>
      <c r="L23" s="110"/>
    </row>
    <row r="24" spans="2:12" x14ac:dyDescent="0.25">
      <c r="B24" s="110"/>
      <c r="C24" s="110"/>
      <c r="D24" s="115"/>
      <c r="E24" s="115"/>
      <c r="F24" s="116"/>
      <c r="G24" s="110"/>
      <c r="H24" s="110"/>
      <c r="I24" s="110"/>
      <c r="J24" s="110"/>
      <c r="K24" s="110"/>
      <c r="L24" s="110"/>
    </row>
    <row r="25" spans="2:12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12" x14ac:dyDescent="0.25">
      <c r="B26" s="110"/>
      <c r="C26" s="11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2" x14ac:dyDescent="0.25">
      <c r="B27" s="110"/>
      <c r="C27" s="116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2:12" x14ac:dyDescent="0.25">
      <c r="B28" s="110"/>
      <c r="C28" s="110"/>
      <c r="D28" s="130"/>
      <c r="E28" s="110"/>
      <c r="F28" s="110"/>
      <c r="G28" s="110"/>
      <c r="H28" s="110"/>
      <c r="I28" s="110"/>
      <c r="J28" s="110"/>
      <c r="K28" s="110"/>
      <c r="L28" s="110"/>
    </row>
    <row r="29" spans="2:12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2:12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2:12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x14ac:dyDescent="0.25">
      <c r="B32" s="110"/>
      <c r="C32" s="110"/>
      <c r="D32" s="110"/>
      <c r="E32" s="110"/>
      <c r="F32" s="110"/>
      <c r="G32" s="110"/>
      <c r="H32" s="114"/>
      <c r="I32" s="110"/>
      <c r="J32" s="110"/>
      <c r="K32" s="110"/>
      <c r="L32" s="110"/>
    </row>
    <row r="33" spans="2:12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x14ac:dyDescent="0.25">
      <c r="H34" s="110"/>
      <c r="I34" s="110"/>
      <c r="J34" s="110"/>
      <c r="K34" s="110"/>
      <c r="L34" s="110"/>
    </row>
    <row r="35" spans="2:12" x14ac:dyDescent="0.25">
      <c r="H35" s="110"/>
      <c r="I35" s="110"/>
      <c r="J35" s="110"/>
      <c r="K35" s="110"/>
      <c r="L35" s="110"/>
    </row>
    <row r="36" spans="2:12" x14ac:dyDescent="0.25">
      <c r="H36" s="114"/>
      <c r="I36" s="110"/>
      <c r="J36" s="110"/>
      <c r="K36" s="110"/>
      <c r="L36" s="110"/>
    </row>
    <row r="37" spans="2:12" x14ac:dyDescent="0.25">
      <c r="H37" s="110"/>
      <c r="I37" s="110"/>
      <c r="J37" s="110"/>
      <c r="K37" s="110"/>
      <c r="L37" s="110"/>
    </row>
    <row r="38" spans="2:12" x14ac:dyDescent="0.25">
      <c r="H38" s="110"/>
      <c r="I38" s="110"/>
      <c r="J38" s="110"/>
      <c r="K38" s="110"/>
      <c r="L38" s="110"/>
    </row>
    <row r="39" spans="2:12" x14ac:dyDescent="0.25">
      <c r="H39" s="110"/>
      <c r="I39" s="110"/>
      <c r="J39" s="110"/>
      <c r="K39" s="110"/>
      <c r="L39" s="110"/>
    </row>
    <row r="40" spans="2:12" x14ac:dyDescent="0.25">
      <c r="H40" s="110"/>
      <c r="I40" s="110"/>
      <c r="J40" s="110"/>
      <c r="K40" s="110"/>
      <c r="L40" s="110"/>
    </row>
    <row r="41" spans="2:12" x14ac:dyDescent="0.25">
      <c r="H41" s="110"/>
      <c r="I41" s="110"/>
      <c r="J41" s="110"/>
      <c r="K41" s="110"/>
      <c r="L41" s="110"/>
    </row>
    <row r="42" spans="2:12" x14ac:dyDescent="0.25">
      <c r="H42" s="110"/>
      <c r="I42" s="110"/>
      <c r="J42" s="110"/>
      <c r="K42" s="110"/>
      <c r="L42" s="110"/>
    </row>
    <row r="43" spans="2:12" x14ac:dyDescent="0.25">
      <c r="H43" s="117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167"/>
  <sheetViews>
    <sheetView zoomScaleNormal="100" workbookViewId="0">
      <selection activeCell="BF304" sqref="BF304"/>
    </sheetView>
  </sheetViews>
  <sheetFormatPr defaultColWidth="9.28515625" defaultRowHeight="15" x14ac:dyDescent="0.25"/>
  <cols>
    <col min="1" max="1" width="8.42578125" style="26" customWidth="1"/>
    <col min="2" max="2" width="46" style="25" bestFit="1" customWidth="1"/>
    <col min="3" max="4" width="12.28515625" style="25" bestFit="1" customWidth="1"/>
    <col min="5" max="5" width="9.5703125" style="47" customWidth="1"/>
    <col min="6" max="6" width="13.28515625" style="25" customWidth="1"/>
    <col min="7" max="7" width="47.5703125" style="25" bestFit="1" customWidth="1"/>
    <col min="8" max="8" width="12.28515625" style="25" bestFit="1" customWidth="1"/>
    <col min="9" max="9" width="11.5703125" style="25" bestFit="1" customWidth="1"/>
    <col min="10" max="10" width="9.5703125" style="47" bestFit="1" customWidth="1"/>
    <col min="11" max="11" width="11" style="25" customWidth="1"/>
    <col min="12" max="12" width="43.42578125" style="25" customWidth="1"/>
    <col min="13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342" t="s">
        <v>209</v>
      </c>
      <c r="C2" s="342"/>
      <c r="D2" s="342"/>
      <c r="E2" s="342"/>
      <c r="F2" s="342"/>
      <c r="G2" s="342"/>
      <c r="H2" s="342"/>
      <c r="I2" s="342"/>
      <c r="J2" s="342"/>
      <c r="K2" s="46"/>
      <c r="L2" s="46"/>
    </row>
    <row r="3" spans="1:12" s="37" customFormat="1" ht="15.75" thickBot="1" x14ac:dyDescent="0.3">
      <c r="A3" s="26"/>
    </row>
    <row r="4" spans="1:12" x14ac:dyDescent="0.25">
      <c r="B4" s="343" t="s">
        <v>322</v>
      </c>
      <c r="C4" s="344"/>
      <c r="D4" s="344"/>
      <c r="E4" s="345"/>
      <c r="G4" s="349" t="s">
        <v>414</v>
      </c>
      <c r="H4" s="350"/>
      <c r="I4" s="350"/>
      <c r="J4" s="351"/>
    </row>
    <row r="5" spans="1:12" ht="15" customHeight="1" thickBot="1" x14ac:dyDescent="0.3">
      <c r="B5" s="346" t="s">
        <v>323</v>
      </c>
      <c r="C5" s="347"/>
      <c r="D5" s="347"/>
      <c r="E5" s="348"/>
      <c r="G5" s="352" t="s">
        <v>285</v>
      </c>
      <c r="H5" s="353"/>
      <c r="I5" s="353"/>
      <c r="J5" s="354"/>
    </row>
    <row r="6" spans="1:12" x14ac:dyDescent="0.25">
      <c r="B6" s="204"/>
      <c r="C6" s="205" t="s">
        <v>286</v>
      </c>
      <c r="D6" s="205" t="s">
        <v>287</v>
      </c>
      <c r="E6" s="206"/>
      <c r="G6" s="238"/>
      <c r="H6" s="239" t="s">
        <v>286</v>
      </c>
      <c r="I6" s="239" t="s">
        <v>287</v>
      </c>
      <c r="J6" s="240"/>
    </row>
    <row r="7" spans="1:12" ht="15" customHeight="1" thickBot="1" x14ac:dyDescent="0.3">
      <c r="B7" s="207"/>
      <c r="C7" s="208" t="s">
        <v>288</v>
      </c>
      <c r="D7" s="203" t="s">
        <v>288</v>
      </c>
      <c r="E7" s="209"/>
      <c r="G7" s="241"/>
      <c r="H7" s="237" t="s">
        <v>288</v>
      </c>
      <c r="I7" s="237" t="s">
        <v>288</v>
      </c>
      <c r="J7" s="242"/>
    </row>
    <row r="8" spans="1:12" x14ac:dyDescent="0.25">
      <c r="B8" s="210"/>
      <c r="C8" s="211"/>
      <c r="D8" s="212"/>
      <c r="E8" s="212"/>
      <c r="G8" s="243"/>
      <c r="H8" s="244"/>
      <c r="I8" s="244"/>
      <c r="J8" s="245"/>
    </row>
    <row r="9" spans="1:12" x14ac:dyDescent="0.25">
      <c r="B9" s="213" t="s">
        <v>289</v>
      </c>
      <c r="C9" s="214">
        <v>4219213.5310000004</v>
      </c>
      <c r="D9" s="214">
        <v>1829550.683</v>
      </c>
      <c r="E9" s="215">
        <f>C9/D9-1</f>
        <v>1.306147389194793</v>
      </c>
      <c r="G9" s="246" t="s">
        <v>289</v>
      </c>
      <c r="H9" s="247">
        <v>2148337.2579999999</v>
      </c>
      <c r="I9" s="247">
        <v>1186465.425</v>
      </c>
      <c r="J9" s="248">
        <f>H9/I9-1</f>
        <v>0.81070363512699894</v>
      </c>
    </row>
    <row r="10" spans="1:12" x14ac:dyDescent="0.25">
      <c r="B10" s="213" t="s">
        <v>324</v>
      </c>
      <c r="C10" s="214">
        <v>980683.28799999994</v>
      </c>
      <c r="D10" s="216">
        <v>376491.04200000002</v>
      </c>
      <c r="E10" s="215">
        <f>C10/D10-1</f>
        <v>1.6047984642354383</v>
      </c>
      <c r="G10" s="249" t="s">
        <v>324</v>
      </c>
      <c r="H10" s="250">
        <v>1266246.0729999999</v>
      </c>
      <c r="I10" s="250">
        <v>609308.44200000004</v>
      </c>
      <c r="J10" s="248">
        <f>H10/I10-1</f>
        <v>1.0781692583212226</v>
      </c>
    </row>
    <row r="11" spans="1:12" ht="15" customHeight="1" thickBot="1" x14ac:dyDescent="0.3">
      <c r="B11" s="217" t="s">
        <v>291</v>
      </c>
      <c r="C11" s="218">
        <v>-244785.826</v>
      </c>
      <c r="D11" s="219">
        <v>-112966.999</v>
      </c>
      <c r="E11" s="220"/>
      <c r="G11" s="251" t="s">
        <v>291</v>
      </c>
      <c r="H11" s="252">
        <v>-248443.22399999999</v>
      </c>
      <c r="I11" s="252">
        <v>-69653.767999999996</v>
      </c>
      <c r="J11" s="248"/>
    </row>
    <row r="12" spans="1:12" ht="15" customHeight="1" thickBot="1" x14ac:dyDescent="0.3">
      <c r="B12" s="221" t="s">
        <v>325</v>
      </c>
      <c r="C12" s="222">
        <f>SUM(C10:C11)</f>
        <v>735897.46199999994</v>
      </c>
      <c r="D12" s="222">
        <f>SUM(D10:D11)</f>
        <v>263524.04300000001</v>
      </c>
      <c r="E12" s="223">
        <f>C12/D12-1</f>
        <v>1.7925249386068347</v>
      </c>
      <c r="G12" s="246" t="s">
        <v>325</v>
      </c>
      <c r="H12" s="253">
        <f>SUM(H9:H11)</f>
        <v>3166140.1069999998</v>
      </c>
      <c r="I12" s="253">
        <f>SUM(I9:I11)</f>
        <v>1726120.0990000002</v>
      </c>
      <c r="J12" s="254">
        <f>H12/I12-1</f>
        <v>0.83425250006314866</v>
      </c>
    </row>
    <row r="13" spans="1:12" ht="15" customHeight="1" thickBot="1" x14ac:dyDescent="0.3">
      <c r="B13" s="224" t="s">
        <v>293</v>
      </c>
      <c r="C13" s="225" t="s">
        <v>286</v>
      </c>
      <c r="D13" s="225" t="s">
        <v>287</v>
      </c>
      <c r="E13" s="226"/>
      <c r="G13" s="255" t="s">
        <v>293</v>
      </c>
      <c r="H13" s="250" t="s">
        <v>286</v>
      </c>
      <c r="I13" s="250" t="s">
        <v>287</v>
      </c>
      <c r="J13" s="245"/>
    </row>
    <row r="14" spans="1:12" x14ac:dyDescent="0.25">
      <c r="B14" s="213" t="s">
        <v>294</v>
      </c>
      <c r="C14" s="225"/>
      <c r="D14" s="225"/>
      <c r="E14" s="226"/>
      <c r="G14" s="256" t="s">
        <v>294</v>
      </c>
      <c r="H14" s="257"/>
      <c r="I14" s="257"/>
      <c r="J14" s="258"/>
    </row>
    <row r="15" spans="1:12" x14ac:dyDescent="0.25">
      <c r="B15" s="217" t="s">
        <v>326</v>
      </c>
      <c r="C15" s="227">
        <v>7893655.9809999997</v>
      </c>
      <c r="D15" s="227">
        <v>3741222.844</v>
      </c>
      <c r="E15" s="220">
        <f t="shared" ref="E15:E30" si="0">C15/D15-1</f>
        <v>1.1099133385383553</v>
      </c>
      <c r="G15" s="259" t="s">
        <v>351</v>
      </c>
      <c r="H15" s="257">
        <v>4673048.12</v>
      </c>
      <c r="I15" s="257">
        <v>2309618.6979999999</v>
      </c>
      <c r="J15" s="260">
        <f t="shared" ref="J15:J29" si="1">H15/I15-1</f>
        <v>1.0232985315050476</v>
      </c>
    </row>
    <row r="16" spans="1:12" x14ac:dyDescent="0.25">
      <c r="A16" s="37"/>
      <c r="B16" s="217" t="s">
        <v>327</v>
      </c>
      <c r="C16" s="227">
        <v>97260.160999999993</v>
      </c>
      <c r="D16" s="227">
        <v>39287.987999999998</v>
      </c>
      <c r="E16" s="220">
        <f t="shared" si="0"/>
        <v>1.4755699121064687</v>
      </c>
      <c r="G16" s="259" t="s">
        <v>352</v>
      </c>
      <c r="H16" s="257">
        <v>59602.997000000003</v>
      </c>
      <c r="I16" s="257">
        <v>28066.613000000001</v>
      </c>
      <c r="J16" s="260">
        <f t="shared" si="1"/>
        <v>1.1236262815181868</v>
      </c>
    </row>
    <row r="17" spans="1:10" x14ac:dyDescent="0.25">
      <c r="A17" s="37"/>
      <c r="B17" s="217" t="s">
        <v>328</v>
      </c>
      <c r="C17" s="227">
        <v>118707.61500000001</v>
      </c>
      <c r="D17" s="227">
        <v>74293.872000000003</v>
      </c>
      <c r="E17" s="220">
        <f t="shared" si="0"/>
        <v>0.59781166069793756</v>
      </c>
      <c r="G17" s="259" t="s">
        <v>353</v>
      </c>
      <c r="H17" s="261">
        <v>0</v>
      </c>
      <c r="I17" s="261">
        <v>28961.143</v>
      </c>
      <c r="J17" s="260">
        <f t="shared" si="1"/>
        <v>-1</v>
      </c>
    </row>
    <row r="18" spans="1:10" x14ac:dyDescent="0.25">
      <c r="A18" s="37"/>
      <c r="B18" s="217" t="s">
        <v>329</v>
      </c>
      <c r="C18" s="227">
        <v>3704738.6529999999</v>
      </c>
      <c r="D18" s="227">
        <v>2133792.3029999998</v>
      </c>
      <c r="E18" s="220">
        <f t="shared" si="0"/>
        <v>0.73622270911340904</v>
      </c>
      <c r="G18" s="259" t="s">
        <v>354</v>
      </c>
      <c r="H18" s="261">
        <f>SUM(H19:H21)</f>
        <v>4148296.0269999998</v>
      </c>
      <c r="I18" s="261">
        <f>SUM(I19:I21)</f>
        <v>2469329.33</v>
      </c>
      <c r="J18" s="260">
        <f t="shared" si="1"/>
        <v>0.67992822042898582</v>
      </c>
    </row>
    <row r="19" spans="1:10" x14ac:dyDescent="0.25">
      <c r="A19" s="37"/>
      <c r="B19" s="217" t="s">
        <v>330</v>
      </c>
      <c r="C19" s="227">
        <v>15345662.630999999</v>
      </c>
      <c r="D19" s="227">
        <v>10034486.878</v>
      </c>
      <c r="E19" s="220">
        <f t="shared" si="0"/>
        <v>0.52929221170685148</v>
      </c>
      <c r="G19" s="262" t="s">
        <v>355</v>
      </c>
      <c r="H19" s="263">
        <v>5508.0860000000002</v>
      </c>
      <c r="I19" s="263">
        <v>3947.85</v>
      </c>
      <c r="J19" s="264">
        <f t="shared" si="1"/>
        <v>0.39521157085502234</v>
      </c>
    </row>
    <row r="20" spans="1:10" x14ac:dyDescent="0.25">
      <c r="A20" s="37"/>
      <c r="B20" s="217" t="s">
        <v>331</v>
      </c>
      <c r="C20" s="227">
        <v>2565873.5789999999</v>
      </c>
      <c r="D20" s="227">
        <v>1518702.774</v>
      </c>
      <c r="E20" s="220">
        <f t="shared" si="0"/>
        <v>0.68951662097905664</v>
      </c>
      <c r="G20" s="262" t="s">
        <v>356</v>
      </c>
      <c r="H20" s="263">
        <v>2495063.8879999998</v>
      </c>
      <c r="I20" s="263">
        <v>894064.00199999998</v>
      </c>
      <c r="J20" s="264">
        <f t="shared" si="1"/>
        <v>1.7906994157225893</v>
      </c>
    </row>
    <row r="21" spans="1:10" x14ac:dyDescent="0.25">
      <c r="A21" s="37"/>
      <c r="B21" s="217" t="s">
        <v>332</v>
      </c>
      <c r="C21" s="227">
        <v>10684599.26</v>
      </c>
      <c r="D21" s="227">
        <v>6302805.7280000001</v>
      </c>
      <c r="E21" s="220">
        <f t="shared" si="0"/>
        <v>0.69521316713507941</v>
      </c>
      <c r="G21" s="262" t="s">
        <v>416</v>
      </c>
      <c r="H21" s="263">
        <v>1647724.0530000001</v>
      </c>
      <c r="I21" s="263">
        <v>1571317.4779999999</v>
      </c>
      <c r="J21" s="264">
        <f t="shared" si="1"/>
        <v>4.8625803550057745E-2</v>
      </c>
    </row>
    <row r="22" spans="1:10" x14ac:dyDescent="0.25">
      <c r="A22" s="37"/>
      <c r="B22" s="217" t="s">
        <v>333</v>
      </c>
      <c r="C22" s="227">
        <v>29059.24</v>
      </c>
      <c r="D22" s="227">
        <v>107592.245</v>
      </c>
      <c r="E22" s="220">
        <f t="shared" si="0"/>
        <v>-0.72991324792971835</v>
      </c>
      <c r="G22" s="259" t="s">
        <v>357</v>
      </c>
      <c r="H22" s="261">
        <v>114570.075</v>
      </c>
      <c r="I22" s="261">
        <v>86552.701000000001</v>
      </c>
      <c r="J22" s="260">
        <f t="shared" si="1"/>
        <v>0.32370305809405076</v>
      </c>
    </row>
    <row r="23" spans="1:10" x14ac:dyDescent="0.25">
      <c r="A23" s="37"/>
      <c r="B23" s="217" t="s">
        <v>302</v>
      </c>
      <c r="C23" s="227">
        <v>1547960.621</v>
      </c>
      <c r="D23" s="227">
        <v>1121303.7990000001</v>
      </c>
      <c r="E23" s="220">
        <f t="shared" si="0"/>
        <v>0.38050064788909177</v>
      </c>
      <c r="G23" s="259" t="s">
        <v>329</v>
      </c>
      <c r="H23" s="261">
        <v>87.793999999999997</v>
      </c>
      <c r="I23" s="261">
        <v>66.935000000000002</v>
      </c>
      <c r="J23" s="260">
        <f t="shared" si="1"/>
        <v>0.31163068648689007</v>
      </c>
    </row>
    <row r="24" spans="1:10" x14ac:dyDescent="0.25">
      <c r="B24" s="217" t="s">
        <v>334</v>
      </c>
      <c r="C24" s="227">
        <v>543.69899999999996</v>
      </c>
      <c r="D24" s="227">
        <v>672.91600000000005</v>
      </c>
      <c r="E24" s="220">
        <f t="shared" si="0"/>
        <v>-0.19202545339983013</v>
      </c>
      <c r="G24" s="259" t="s">
        <v>330</v>
      </c>
      <c r="H24" s="261">
        <v>2785664.04</v>
      </c>
      <c r="I24" s="261">
        <v>2480183.3679999998</v>
      </c>
      <c r="J24" s="260">
        <f t="shared" si="1"/>
        <v>0.12316858339645154</v>
      </c>
    </row>
    <row r="25" spans="1:10" x14ac:dyDescent="0.25">
      <c r="B25" s="217" t="s">
        <v>304</v>
      </c>
      <c r="C25" s="227">
        <v>61266.048000000003</v>
      </c>
      <c r="D25" s="227">
        <v>52652.071000000004</v>
      </c>
      <c r="E25" s="220">
        <f t="shared" si="0"/>
        <v>0.16360186477755079</v>
      </c>
      <c r="G25" s="259" t="s">
        <v>358</v>
      </c>
      <c r="H25" s="261">
        <v>2574084.6540000001</v>
      </c>
      <c r="I25" s="261">
        <v>2012815.3459999999</v>
      </c>
      <c r="J25" s="260">
        <f t="shared" si="1"/>
        <v>0.27884788791748427</v>
      </c>
    </row>
    <row r="26" spans="1:10" x14ac:dyDescent="0.25">
      <c r="B26" s="217" t="s">
        <v>335</v>
      </c>
      <c r="C26" s="227">
        <v>871791.14099999995</v>
      </c>
      <c r="D26" s="227">
        <v>559983.74300000002</v>
      </c>
      <c r="E26" s="220">
        <f t="shared" si="0"/>
        <v>0.55681508954091186</v>
      </c>
      <c r="G26" s="259" t="s">
        <v>359</v>
      </c>
      <c r="H26" s="261">
        <v>330232.049</v>
      </c>
      <c r="I26" s="261">
        <v>224298.652</v>
      </c>
      <c r="J26" s="260">
        <f t="shared" si="1"/>
        <v>0.47228726546247812</v>
      </c>
    </row>
    <row r="27" spans="1:10" x14ac:dyDescent="0.25">
      <c r="B27" s="217" t="s">
        <v>336</v>
      </c>
      <c r="C27" s="227">
        <v>17152.077000000001</v>
      </c>
      <c r="D27" s="227">
        <v>10536.315000000001</v>
      </c>
      <c r="E27" s="220">
        <f t="shared" si="0"/>
        <v>0.62790093120792245</v>
      </c>
      <c r="G27" s="259" t="s">
        <v>360</v>
      </c>
      <c r="H27" s="261">
        <v>81244.112999999998</v>
      </c>
      <c r="I27" s="261">
        <v>33076.038</v>
      </c>
      <c r="J27" s="260">
        <f t="shared" si="1"/>
        <v>1.456283095333244</v>
      </c>
    </row>
    <row r="28" spans="1:10" x14ac:dyDescent="0.25">
      <c r="B28" s="217" t="s">
        <v>337</v>
      </c>
      <c r="C28" s="227">
        <v>360066.59899999999</v>
      </c>
      <c r="D28" s="227">
        <v>214853.26699999999</v>
      </c>
      <c r="E28" s="220">
        <f t="shared" si="0"/>
        <v>0.67587211508401213</v>
      </c>
      <c r="G28" s="259" t="s">
        <v>361</v>
      </c>
      <c r="H28" s="261">
        <v>28876.962</v>
      </c>
      <c r="I28" s="261">
        <v>18285.853999999999</v>
      </c>
      <c r="J28" s="260">
        <f t="shared" si="1"/>
        <v>0.57919679332450102</v>
      </c>
    </row>
    <row r="29" spans="1:10" x14ac:dyDescent="0.25">
      <c r="B29" s="217" t="s">
        <v>338</v>
      </c>
      <c r="C29" s="227">
        <v>4224.1229999999996</v>
      </c>
      <c r="D29" s="227">
        <v>5212.0020000000004</v>
      </c>
      <c r="E29" s="220">
        <f t="shared" si="0"/>
        <v>-0.18953925957818141</v>
      </c>
      <c r="G29" s="265" t="s">
        <v>362</v>
      </c>
      <c r="H29" s="266">
        <f>SUM(H22:H28,H15:H18)</f>
        <v>14795706.831</v>
      </c>
      <c r="I29" s="266">
        <f>SUM(I22:I28,I15:I18)</f>
        <v>9691254.6779999994</v>
      </c>
      <c r="J29" s="267">
        <f t="shared" si="1"/>
        <v>0.52670704904572951</v>
      </c>
    </row>
    <row r="30" spans="1:10" x14ac:dyDescent="0.25">
      <c r="B30" s="213" t="s">
        <v>339</v>
      </c>
      <c r="C30" s="228">
        <f>SUM(C15:C29)</f>
        <v>43302561.428000011</v>
      </c>
      <c r="D30" s="228">
        <f>SUM(D15:D29)</f>
        <v>25917398.745000001</v>
      </c>
      <c r="E30" s="215">
        <f t="shared" si="0"/>
        <v>0.67079118757448475</v>
      </c>
      <c r="G30" s="259"/>
      <c r="H30" s="261"/>
      <c r="I30" s="261"/>
      <c r="J30" s="267"/>
    </row>
    <row r="31" spans="1:10" x14ac:dyDescent="0.25">
      <c r="B31" s="213"/>
      <c r="C31" s="229"/>
      <c r="D31" s="229"/>
      <c r="E31" s="226"/>
      <c r="G31" s="265" t="s">
        <v>306</v>
      </c>
      <c r="H31" s="261"/>
      <c r="I31" s="261"/>
      <c r="J31" s="267"/>
    </row>
    <row r="32" spans="1:10" x14ac:dyDescent="0.25">
      <c r="B32" s="213" t="s">
        <v>340</v>
      </c>
      <c r="C32" s="229"/>
      <c r="D32" s="229"/>
      <c r="E32" s="226"/>
      <c r="G32" s="259" t="s">
        <v>341</v>
      </c>
      <c r="H32" s="261">
        <v>388420.24400000001</v>
      </c>
      <c r="I32" s="261">
        <v>136053.40900000001</v>
      </c>
      <c r="J32" s="260">
        <f>H32/I32-1</f>
        <v>1.8549100449221378</v>
      </c>
    </row>
    <row r="33" spans="2:10" x14ac:dyDescent="0.25">
      <c r="B33" s="217" t="s">
        <v>341</v>
      </c>
      <c r="C33" s="227">
        <v>3129965.1639999999</v>
      </c>
      <c r="D33" s="227">
        <v>1511554.831</v>
      </c>
      <c r="E33" s="220">
        <f t="shared" ref="E33:E42" si="2">C33/D33-1</f>
        <v>1.0706924418542645</v>
      </c>
      <c r="G33" s="259" t="s">
        <v>342</v>
      </c>
      <c r="H33" s="261">
        <v>10013021.405999999</v>
      </c>
      <c r="I33" s="261">
        <v>7410834.1900000004</v>
      </c>
      <c r="J33" s="260">
        <f>H33/I33-1</f>
        <v>0.35113283461547784</v>
      </c>
    </row>
    <row r="34" spans="2:10" x14ac:dyDescent="0.25">
      <c r="B34" s="217" t="s">
        <v>342</v>
      </c>
      <c r="C34" s="227">
        <v>31636367.063999999</v>
      </c>
      <c r="D34" s="227">
        <v>19011003.967</v>
      </c>
      <c r="E34" s="220">
        <f t="shared" si="2"/>
        <v>0.66410817224148544</v>
      </c>
      <c r="G34" s="259" t="s">
        <v>363</v>
      </c>
      <c r="H34" s="261">
        <v>51174.468000000001</v>
      </c>
      <c r="I34" s="261">
        <v>809.34199999999998</v>
      </c>
      <c r="J34" s="260">
        <f>H34/I34-1</f>
        <v>62.229719945338317</v>
      </c>
    </row>
    <row r="35" spans="2:10" x14ac:dyDescent="0.25">
      <c r="B35" s="217" t="s">
        <v>328</v>
      </c>
      <c r="C35" s="227">
        <v>54441.154000000002</v>
      </c>
      <c r="D35" s="227">
        <v>42167.152000000002</v>
      </c>
      <c r="E35" s="220">
        <f t="shared" si="2"/>
        <v>0.29107970109055503</v>
      </c>
      <c r="G35" s="259" t="s">
        <v>364</v>
      </c>
      <c r="H35" s="261">
        <v>10759.624</v>
      </c>
      <c r="I35" s="261">
        <v>0</v>
      </c>
      <c r="J35" s="260">
        <v>1</v>
      </c>
    </row>
    <row r="36" spans="2:10" x14ac:dyDescent="0.25">
      <c r="B36" s="217" t="s">
        <v>343</v>
      </c>
      <c r="C36" s="227">
        <v>3345603.003</v>
      </c>
      <c r="D36" s="227">
        <v>2141130.6039999998</v>
      </c>
      <c r="E36" s="220">
        <f t="shared" si="2"/>
        <v>0.56254036850897315</v>
      </c>
      <c r="G36" s="259" t="s">
        <v>311</v>
      </c>
      <c r="H36" s="257">
        <v>1020285.051</v>
      </c>
      <c r="I36" s="257">
        <v>493325.92499999999</v>
      </c>
      <c r="J36" s="260">
        <f>H36/I36-1</f>
        <v>1.0681764312305297</v>
      </c>
    </row>
    <row r="37" spans="2:10" x14ac:dyDescent="0.25">
      <c r="B37" s="217" t="s">
        <v>311</v>
      </c>
      <c r="C37" s="218">
        <v>1986981.2990000001</v>
      </c>
      <c r="D37" s="218">
        <v>1296570.2169999999</v>
      </c>
      <c r="E37" s="230">
        <f t="shared" si="2"/>
        <v>0.5324903140205326</v>
      </c>
      <c r="G37" s="259" t="s">
        <v>365</v>
      </c>
      <c r="H37" s="257">
        <v>186665.408</v>
      </c>
      <c r="I37" s="257">
        <v>41303.351000000002</v>
      </c>
      <c r="J37" s="260">
        <f>H37/I37-1</f>
        <v>3.5193768418451077</v>
      </c>
    </row>
    <row r="38" spans="2:10" x14ac:dyDescent="0.25">
      <c r="B38" s="217" t="s">
        <v>344</v>
      </c>
      <c r="C38" s="218">
        <v>92919.862999999998</v>
      </c>
      <c r="D38" s="218">
        <v>59272.722000000002</v>
      </c>
      <c r="E38" s="230">
        <f t="shared" si="2"/>
        <v>0.5676665397617473</v>
      </c>
      <c r="G38" s="259" t="s">
        <v>366</v>
      </c>
      <c r="H38" s="257">
        <v>310021.04599999997</v>
      </c>
      <c r="I38" s="257">
        <v>72119.485000000001</v>
      </c>
      <c r="J38" s="260">
        <f>H38/I38-1</f>
        <v>3.2987140853820565</v>
      </c>
    </row>
    <row r="39" spans="2:10" x14ac:dyDescent="0.25">
      <c r="B39" s="217" t="s">
        <v>345</v>
      </c>
      <c r="C39" s="218">
        <v>161587.033</v>
      </c>
      <c r="D39" s="218">
        <v>107204.867</v>
      </c>
      <c r="E39" s="230">
        <f t="shared" si="2"/>
        <v>0.50727329385148145</v>
      </c>
      <c r="G39" s="259" t="s">
        <v>310</v>
      </c>
      <c r="H39" s="257">
        <v>103341.97</v>
      </c>
      <c r="I39" s="257">
        <v>59680.904999999999</v>
      </c>
      <c r="J39" s="260">
        <f>H39/I39-1</f>
        <v>0.73157511602747993</v>
      </c>
    </row>
    <row r="40" spans="2:10" x14ac:dyDescent="0.25">
      <c r="B40" s="217" t="s">
        <v>346</v>
      </c>
      <c r="C40" s="218">
        <v>73749.438999999998</v>
      </c>
      <c r="D40" s="218">
        <v>68159.585000000006</v>
      </c>
      <c r="E40" s="230">
        <f t="shared" si="2"/>
        <v>8.2011268114381641E-2</v>
      </c>
      <c r="G40" s="265" t="s">
        <v>367</v>
      </c>
      <c r="H40" s="266">
        <f>SUM(H32:H39)</f>
        <v>12083689.217000002</v>
      </c>
      <c r="I40" s="266">
        <f>SUM(I32:I39)</f>
        <v>8214126.6070000008</v>
      </c>
      <c r="J40" s="267">
        <f>H40/I40-1</f>
        <v>0.47108631204958495</v>
      </c>
    </row>
    <row r="41" spans="2:10" x14ac:dyDescent="0.25">
      <c r="B41" s="217" t="s">
        <v>347</v>
      </c>
      <c r="C41" s="218">
        <v>40799.110999999997</v>
      </c>
      <c r="D41" s="218">
        <v>29497.876</v>
      </c>
      <c r="E41" s="230">
        <f t="shared" si="2"/>
        <v>0.38312029652575652</v>
      </c>
      <c r="G41" s="265"/>
      <c r="H41" s="268"/>
      <c r="I41" s="268"/>
      <c r="J41" s="267"/>
    </row>
    <row r="42" spans="2:10" x14ac:dyDescent="0.25">
      <c r="B42" s="213" t="s">
        <v>314</v>
      </c>
      <c r="C42" s="214">
        <f>SUM(C33:C41)</f>
        <v>40522413.130000003</v>
      </c>
      <c r="D42" s="214">
        <f>SUM(D33:D41)</f>
        <v>24266561.820999995</v>
      </c>
      <c r="E42" s="231">
        <f t="shared" si="2"/>
        <v>0.66988687680231607</v>
      </c>
      <c r="G42" s="265" t="s">
        <v>315</v>
      </c>
      <c r="H42" s="269"/>
      <c r="I42" s="269"/>
      <c r="J42" s="267"/>
    </row>
    <row r="43" spans="2:10" x14ac:dyDescent="0.25">
      <c r="B43" s="213"/>
      <c r="C43" s="232"/>
      <c r="D43" s="232"/>
      <c r="E43" s="233"/>
      <c r="G43" s="259" t="s">
        <v>316</v>
      </c>
      <c r="H43" s="257">
        <v>17069.474999999999</v>
      </c>
      <c r="I43" s="257">
        <v>14715.59</v>
      </c>
      <c r="J43" s="260">
        <f t="shared" ref="J43:J49" si="3">H43/I43-1</f>
        <v>0.15995858813679908</v>
      </c>
    </row>
    <row r="44" spans="2:10" x14ac:dyDescent="0.25">
      <c r="B44" s="213" t="s">
        <v>315</v>
      </c>
      <c r="C44" s="232"/>
      <c r="D44" s="232"/>
      <c r="E44" s="233"/>
      <c r="G44" s="259" t="s">
        <v>317</v>
      </c>
      <c r="H44" s="257">
        <v>329229.16100000002</v>
      </c>
      <c r="I44" s="257">
        <v>123471.114</v>
      </c>
      <c r="J44" s="260">
        <f t="shared" si="3"/>
        <v>1.6664468338724152</v>
      </c>
    </row>
    <row r="45" spans="2:10" x14ac:dyDescent="0.25">
      <c r="B45" s="217" t="s">
        <v>316</v>
      </c>
      <c r="C45" s="218">
        <v>353513.23599999998</v>
      </c>
      <c r="D45" s="218">
        <v>353513.23599999998</v>
      </c>
      <c r="E45" s="230">
        <f t="shared" ref="E45:E50" si="4">C45/D45-1</f>
        <v>0</v>
      </c>
      <c r="G45" s="259" t="s">
        <v>368</v>
      </c>
      <c r="H45" s="257">
        <v>-11289.6</v>
      </c>
      <c r="I45" s="257">
        <v>-8125.9979999999996</v>
      </c>
      <c r="J45" s="260">
        <f t="shared" si="3"/>
        <v>0.38931857969937989</v>
      </c>
    </row>
    <row r="46" spans="2:10" x14ac:dyDescent="0.25">
      <c r="B46" s="217" t="s">
        <v>348</v>
      </c>
      <c r="C46" s="218">
        <v>1401260.574</v>
      </c>
      <c r="D46" s="218">
        <v>688731.05900000001</v>
      </c>
      <c r="E46" s="230">
        <f t="shared" si="4"/>
        <v>1.0345540624152396</v>
      </c>
      <c r="G46" s="259" t="s">
        <v>318</v>
      </c>
      <c r="H46" s="257">
        <v>1319841.6159999999</v>
      </c>
      <c r="I46" s="257">
        <v>580033.93799999997</v>
      </c>
      <c r="J46" s="260">
        <f t="shared" si="3"/>
        <v>1.2754558475507687</v>
      </c>
    </row>
    <row r="47" spans="2:10" x14ac:dyDescent="0.25">
      <c r="B47" s="213" t="s">
        <v>315</v>
      </c>
      <c r="C47" s="214">
        <f>SUM(C45:C46)</f>
        <v>1754773.81</v>
      </c>
      <c r="D47" s="214">
        <f>SUM(D45:D46)</f>
        <v>1042244.2949999999</v>
      </c>
      <c r="E47" s="231">
        <f t="shared" si="4"/>
        <v>0.68364923503850905</v>
      </c>
      <c r="G47" s="259" t="s">
        <v>369</v>
      </c>
      <c r="H47" s="257">
        <f>75110.626+628865.926+296430.677</f>
        <v>1000407.2290000001</v>
      </c>
      <c r="I47" s="257">
        <f>75085.447+487807.671+174653.988</f>
        <v>737547.10600000003</v>
      </c>
      <c r="J47" s="260">
        <f t="shared" si="3"/>
        <v>0.35639774173285144</v>
      </c>
    </row>
    <row r="48" spans="2:10" ht="15.75" thickBot="1" x14ac:dyDescent="0.3">
      <c r="B48" s="217" t="s">
        <v>349</v>
      </c>
      <c r="C48" s="218">
        <v>31421.462</v>
      </c>
      <c r="D48" s="218">
        <v>31421.462</v>
      </c>
      <c r="E48" s="230">
        <f t="shared" si="4"/>
        <v>0</v>
      </c>
      <c r="G48" s="259" t="s">
        <v>350</v>
      </c>
      <c r="H48" s="257">
        <v>56759.733</v>
      </c>
      <c r="I48" s="257">
        <v>29486.321</v>
      </c>
      <c r="J48" s="260">
        <f t="shared" si="3"/>
        <v>0.92495133590928491</v>
      </c>
    </row>
    <row r="49" spans="2:10" ht="15.75" thickBot="1" x14ac:dyDescent="0.3">
      <c r="B49" s="217" t="s">
        <v>350</v>
      </c>
      <c r="C49" s="218">
        <v>993953.02599999995</v>
      </c>
      <c r="D49" s="218">
        <v>577171.16700000002</v>
      </c>
      <c r="E49" s="230">
        <f t="shared" si="4"/>
        <v>0.72211136458242375</v>
      </c>
      <c r="G49" s="270" t="s">
        <v>321</v>
      </c>
      <c r="H49" s="271">
        <f>SUM(H43:H48)</f>
        <v>2712017.6140000001</v>
      </c>
      <c r="I49" s="271">
        <f>SUM(I43:I48)</f>
        <v>1477128.071</v>
      </c>
      <c r="J49" s="272">
        <f t="shared" si="3"/>
        <v>0.83600709189961631</v>
      </c>
    </row>
    <row r="50" spans="2:10" ht="15.75" thickBot="1" x14ac:dyDescent="0.3">
      <c r="B50" s="234" t="s">
        <v>321</v>
      </c>
      <c r="C50" s="235">
        <f>SUM(C47:C49)</f>
        <v>2780148.298</v>
      </c>
      <c r="D50" s="235">
        <f>SUM(D47:D49)</f>
        <v>1650836.9240000001</v>
      </c>
      <c r="E50" s="236">
        <f t="shared" si="4"/>
        <v>0.68408415003443412</v>
      </c>
    </row>
    <row r="51" spans="2:10" ht="15.75" thickBot="1" x14ac:dyDescent="0.3"/>
    <row r="52" spans="2:10" x14ac:dyDescent="0.25">
      <c r="B52" s="330" t="s">
        <v>284</v>
      </c>
      <c r="C52" s="330"/>
      <c r="D52" s="330"/>
      <c r="E52" s="331"/>
      <c r="G52" s="334" t="s">
        <v>370</v>
      </c>
      <c r="H52" s="335"/>
      <c r="I52" s="335"/>
      <c r="J52" s="336"/>
    </row>
    <row r="53" spans="2:10" ht="15.75" thickBot="1" x14ac:dyDescent="0.3">
      <c r="B53" s="332" t="s">
        <v>285</v>
      </c>
      <c r="C53" s="332"/>
      <c r="D53" s="332"/>
      <c r="E53" s="333"/>
      <c r="G53" s="337" t="s">
        <v>285</v>
      </c>
      <c r="H53" s="338"/>
      <c r="I53" s="338"/>
      <c r="J53" s="339"/>
    </row>
    <row r="54" spans="2:10" x14ac:dyDescent="0.25">
      <c r="B54" s="179"/>
      <c r="C54" s="180" t="s">
        <v>286</v>
      </c>
      <c r="D54" s="181" t="s">
        <v>287</v>
      </c>
      <c r="E54" s="180"/>
      <c r="G54" s="273"/>
      <c r="H54" s="274" t="s">
        <v>286</v>
      </c>
      <c r="I54" s="274" t="s">
        <v>287</v>
      </c>
      <c r="J54" s="275"/>
    </row>
    <row r="55" spans="2:10" ht="15.75" thickBot="1" x14ac:dyDescent="0.3">
      <c r="B55" s="182"/>
      <c r="C55" s="183" t="s">
        <v>288</v>
      </c>
      <c r="D55" s="184" t="s">
        <v>288</v>
      </c>
      <c r="E55" s="183"/>
      <c r="G55" s="276"/>
      <c r="H55" s="277" t="s">
        <v>288</v>
      </c>
      <c r="I55" s="277" t="s">
        <v>288</v>
      </c>
      <c r="J55" s="278"/>
    </row>
    <row r="56" spans="2:10" x14ac:dyDescent="0.25">
      <c r="B56" s="185"/>
      <c r="C56" s="186"/>
      <c r="D56" s="187"/>
      <c r="E56" s="188"/>
      <c r="G56" s="279"/>
      <c r="H56" s="280"/>
      <c r="I56" s="280"/>
      <c r="J56" s="188"/>
    </row>
    <row r="57" spans="2:10" x14ac:dyDescent="0.25">
      <c r="B57" s="189" t="s">
        <v>289</v>
      </c>
      <c r="C57" s="190">
        <v>3970959</v>
      </c>
      <c r="D57" s="190">
        <v>2131750</v>
      </c>
      <c r="E57" s="191">
        <f>C57/D57-1</f>
        <v>0.86276955552949453</v>
      </c>
      <c r="G57" s="281" t="s">
        <v>289</v>
      </c>
      <c r="H57" s="282">
        <f>11954+207.668+272.063</f>
        <v>12433.731</v>
      </c>
      <c r="I57" s="282">
        <f>7203.071+395.082+217.599</f>
        <v>7815.7520000000004</v>
      </c>
      <c r="J57" s="194">
        <f>H57/I57-1</f>
        <v>0.5908553649092243</v>
      </c>
    </row>
    <row r="58" spans="2:10" x14ac:dyDescent="0.25">
      <c r="B58" s="189" t="s">
        <v>290</v>
      </c>
      <c r="C58" s="190">
        <v>1326851</v>
      </c>
      <c r="D58" s="190">
        <v>795962</v>
      </c>
      <c r="E58" s="191">
        <f>C58/D58-1</f>
        <v>0.66697782054922228</v>
      </c>
      <c r="G58" s="281" t="s">
        <v>324</v>
      </c>
      <c r="H58" s="282">
        <v>1228.951</v>
      </c>
      <c r="I58" s="282">
        <v>951.34299999999996</v>
      </c>
      <c r="J58" s="194">
        <f>(H58/I58-1)</f>
        <v>0.29180642523253986</v>
      </c>
    </row>
    <row r="59" spans="2:10" ht="15.75" thickBot="1" x14ac:dyDescent="0.3">
      <c r="B59" s="192" t="s">
        <v>291</v>
      </c>
      <c r="C59" s="193">
        <v>-293956</v>
      </c>
      <c r="D59" s="193">
        <v>-119053</v>
      </c>
      <c r="E59" s="194"/>
      <c r="G59" s="283" t="s">
        <v>291</v>
      </c>
      <c r="H59" s="284">
        <v>-160.75800000000001</v>
      </c>
      <c r="I59" s="284">
        <v>-80.058999999999997</v>
      </c>
      <c r="J59" s="194"/>
    </row>
    <row r="60" spans="2:10" ht="15.75" thickBot="1" x14ac:dyDescent="0.3">
      <c r="B60" s="189" t="s">
        <v>292</v>
      </c>
      <c r="C60" s="195">
        <f>SUM(C58:C59)</f>
        <v>1032895</v>
      </c>
      <c r="D60" s="195">
        <f>SUM(D58:D59)</f>
        <v>676909</v>
      </c>
      <c r="E60" s="196">
        <f>C60/D60-1</f>
        <v>0.52589934540684191</v>
      </c>
      <c r="G60" s="281" t="s">
        <v>371</v>
      </c>
      <c r="H60" s="285">
        <f>SUM(H58:H59)</f>
        <v>1068.193</v>
      </c>
      <c r="I60" s="285">
        <f>SUM(I58:I59)</f>
        <v>871.28399999999999</v>
      </c>
      <c r="J60" s="286">
        <f>(H60/I60-1)</f>
        <v>0.22599864108602929</v>
      </c>
    </row>
    <row r="61" spans="2:10" ht="15.75" thickBot="1" x14ac:dyDescent="0.3">
      <c r="B61" s="197" t="s">
        <v>293</v>
      </c>
      <c r="C61" s="198" t="s">
        <v>286</v>
      </c>
      <c r="D61" s="198" t="s">
        <v>287</v>
      </c>
      <c r="E61" s="188"/>
      <c r="G61" s="287" t="s">
        <v>293</v>
      </c>
      <c r="H61" s="288" t="s">
        <v>286</v>
      </c>
      <c r="I61" s="288" t="s">
        <v>287</v>
      </c>
      <c r="J61" s="194"/>
    </row>
    <row r="62" spans="2:10" x14ac:dyDescent="0.25">
      <c r="B62" s="199" t="s">
        <v>294</v>
      </c>
      <c r="C62" s="193"/>
      <c r="D62" s="193"/>
      <c r="E62" s="194"/>
      <c r="G62" s="289" t="s">
        <v>372</v>
      </c>
      <c r="H62" s="290"/>
      <c r="I62" s="290"/>
      <c r="J62" s="194"/>
    </row>
    <row r="63" spans="2:10" x14ac:dyDescent="0.25">
      <c r="B63" s="200" t="s">
        <v>295</v>
      </c>
      <c r="C63" s="193">
        <v>5888216</v>
      </c>
      <c r="D63" s="193">
        <v>4253374</v>
      </c>
      <c r="E63" s="201">
        <f t="shared" ref="E63:E75" si="5">C63/D63-1</f>
        <v>0.38436356642985081</v>
      </c>
      <c r="G63" s="291" t="s">
        <v>373</v>
      </c>
      <c r="H63" s="290">
        <v>15.297000000000001</v>
      </c>
      <c r="I63" s="290">
        <v>37.988999999999997</v>
      </c>
      <c r="J63" s="292">
        <f t="shared" ref="J63:J73" si="6">H63/I63-1</f>
        <v>-0.59733080628603008</v>
      </c>
    </row>
    <row r="64" spans="2:10" x14ac:dyDescent="0.25">
      <c r="B64" s="200" t="s">
        <v>296</v>
      </c>
      <c r="C64" s="193">
        <v>2678929</v>
      </c>
      <c r="D64" s="193">
        <v>2736273</v>
      </c>
      <c r="E64" s="201">
        <f t="shared" si="5"/>
        <v>-2.0956973225990216E-2</v>
      </c>
      <c r="G64" s="291" t="s">
        <v>374</v>
      </c>
      <c r="H64" s="290">
        <v>1020</v>
      </c>
      <c r="I64" s="290">
        <v>766.36900000000003</v>
      </c>
      <c r="J64" s="292">
        <f t="shared" si="6"/>
        <v>0.33095153901058105</v>
      </c>
    </row>
    <row r="65" spans="2:10" x14ac:dyDescent="0.25">
      <c r="B65" s="200" t="s">
        <v>297</v>
      </c>
      <c r="C65" s="193">
        <v>266866</v>
      </c>
      <c r="D65" s="193">
        <v>308638</v>
      </c>
      <c r="E65" s="201">
        <f t="shared" si="5"/>
        <v>-0.13534302321813907</v>
      </c>
      <c r="G65" s="291" t="s">
        <v>375</v>
      </c>
      <c r="H65" s="290">
        <v>13929.534</v>
      </c>
      <c r="I65" s="290">
        <v>12730.016</v>
      </c>
      <c r="J65" s="292">
        <f t="shared" si="6"/>
        <v>9.4227532785504664E-2</v>
      </c>
    </row>
    <row r="66" spans="2:10" x14ac:dyDescent="0.25">
      <c r="B66" s="200" t="s">
        <v>298</v>
      </c>
      <c r="C66" s="193">
        <v>4935707</v>
      </c>
      <c r="D66" s="193">
        <v>1834314</v>
      </c>
      <c r="E66" s="201">
        <f t="shared" si="5"/>
        <v>1.6907645037872467</v>
      </c>
      <c r="G66" s="291" t="s">
        <v>376</v>
      </c>
      <c r="H66" s="290">
        <v>12070.584999999999</v>
      </c>
      <c r="I66" s="290">
        <v>14138.284</v>
      </c>
      <c r="J66" s="292">
        <f t="shared" si="6"/>
        <v>-0.14624822927591496</v>
      </c>
    </row>
    <row r="67" spans="2:10" x14ac:dyDescent="0.25">
      <c r="B67" s="200" t="s">
        <v>299</v>
      </c>
      <c r="C67" s="193">
        <v>280626</v>
      </c>
      <c r="D67" s="193">
        <v>534739</v>
      </c>
      <c r="E67" s="201">
        <f t="shared" si="5"/>
        <v>-0.47520940122190447</v>
      </c>
      <c r="G67" s="291" t="s">
        <v>377</v>
      </c>
      <c r="H67" s="290">
        <v>883.64200000000005</v>
      </c>
      <c r="I67" s="290">
        <v>550.52700000000004</v>
      </c>
      <c r="J67" s="292">
        <f t="shared" si="6"/>
        <v>0.60508385601432813</v>
      </c>
    </row>
    <row r="68" spans="2:10" x14ac:dyDescent="0.25">
      <c r="B68" s="200" t="s">
        <v>300</v>
      </c>
      <c r="C68" s="193">
        <v>9965364</v>
      </c>
      <c r="D68" s="193">
        <v>6556470</v>
      </c>
      <c r="E68" s="201">
        <f t="shared" si="5"/>
        <v>0.51992825407574506</v>
      </c>
      <c r="G68" s="291" t="s">
        <v>417</v>
      </c>
      <c r="H68" s="290">
        <v>53695.739000000001</v>
      </c>
      <c r="I68" s="290">
        <v>26775.780999999999</v>
      </c>
      <c r="J68" s="292">
        <f t="shared" si="6"/>
        <v>1.0053846048412183</v>
      </c>
    </row>
    <row r="69" spans="2:10" x14ac:dyDescent="0.25">
      <c r="B69" s="200" t="s">
        <v>301</v>
      </c>
      <c r="C69" s="193">
        <v>5098044</v>
      </c>
      <c r="D69" s="193">
        <v>3290895</v>
      </c>
      <c r="E69" s="201">
        <f t="shared" si="5"/>
        <v>0.54913602530618566</v>
      </c>
      <c r="G69" s="291" t="s">
        <v>302</v>
      </c>
      <c r="H69" s="290">
        <v>841.99900000000002</v>
      </c>
      <c r="I69" s="290">
        <v>1072.5039999999999</v>
      </c>
      <c r="J69" s="292">
        <f t="shared" si="6"/>
        <v>-0.21492227534815711</v>
      </c>
    </row>
    <row r="70" spans="2:10" x14ac:dyDescent="0.25">
      <c r="B70" s="200" t="s">
        <v>418</v>
      </c>
      <c r="C70" s="193">
        <v>21542</v>
      </c>
      <c r="D70" s="193">
        <v>17251</v>
      </c>
      <c r="E70" s="201">
        <f>C70/D70-1</f>
        <v>0.24873920352443335</v>
      </c>
      <c r="G70" s="291" t="s">
        <v>359</v>
      </c>
      <c r="H70" s="290">
        <v>1479.1679999999999</v>
      </c>
      <c r="I70" s="290">
        <v>1351.5350000000001</v>
      </c>
      <c r="J70" s="292">
        <f t="shared" si="6"/>
        <v>9.4435586203834854E-2</v>
      </c>
    </row>
    <row r="71" spans="2:10" x14ac:dyDescent="0.25">
      <c r="B71" s="200" t="s">
        <v>302</v>
      </c>
      <c r="C71" s="193">
        <v>326725</v>
      </c>
      <c r="D71" s="193">
        <v>474976</v>
      </c>
      <c r="E71" s="201">
        <f t="shared" si="5"/>
        <v>-0.31212313885333154</v>
      </c>
      <c r="G71" s="291" t="s">
        <v>304</v>
      </c>
      <c r="H71" s="290">
        <v>270.24599999999998</v>
      </c>
      <c r="I71" s="290">
        <v>73.989999999999995</v>
      </c>
      <c r="J71" s="292">
        <f t="shared" si="6"/>
        <v>2.6524665495337207</v>
      </c>
    </row>
    <row r="72" spans="2:10" x14ac:dyDescent="0.25">
      <c r="B72" s="200" t="s">
        <v>419</v>
      </c>
      <c r="C72" s="193">
        <v>6869</v>
      </c>
      <c r="D72" s="193">
        <v>18975</v>
      </c>
      <c r="E72" s="201">
        <f t="shared" si="5"/>
        <v>-0.6379973649538867</v>
      </c>
      <c r="G72" s="291" t="s">
        <v>420</v>
      </c>
      <c r="H72" s="290">
        <v>45.250999999999998</v>
      </c>
      <c r="I72" s="290">
        <v>45.250999999999998</v>
      </c>
      <c r="J72" s="292">
        <f t="shared" si="6"/>
        <v>0</v>
      </c>
    </row>
    <row r="73" spans="2:10" x14ac:dyDescent="0.25">
      <c r="B73" s="200" t="s">
        <v>303</v>
      </c>
      <c r="C73" s="193">
        <v>400441</v>
      </c>
      <c r="D73" s="193">
        <v>295532</v>
      </c>
      <c r="E73" s="201">
        <f t="shared" si="5"/>
        <v>0.35498355508032975</v>
      </c>
      <c r="G73" s="289" t="s">
        <v>339</v>
      </c>
      <c r="H73" s="288">
        <f>SUM(H63:H72)</f>
        <v>84251.460999999996</v>
      </c>
      <c r="I73" s="288">
        <f>SUM(I63:I72)</f>
        <v>57542.245999999999</v>
      </c>
      <c r="J73" s="194">
        <f t="shared" si="6"/>
        <v>0.46416705736512265</v>
      </c>
    </row>
    <row r="74" spans="2:10" x14ac:dyDescent="0.25">
      <c r="B74" s="200" t="s">
        <v>304</v>
      </c>
      <c r="C74" s="193">
        <v>88196</v>
      </c>
      <c r="D74" s="193">
        <v>47018</v>
      </c>
      <c r="E74" s="201">
        <f t="shared" si="5"/>
        <v>0.87579224977668124</v>
      </c>
      <c r="G74" s="289"/>
      <c r="H74" s="288"/>
      <c r="I74" s="288"/>
      <c r="J74" s="194"/>
    </row>
    <row r="75" spans="2:10" x14ac:dyDescent="0.25">
      <c r="B75" s="199" t="s">
        <v>305</v>
      </c>
      <c r="C75" s="190">
        <f>SUM(C63:C74)</f>
        <v>29957525</v>
      </c>
      <c r="D75" s="190">
        <f>SUM(D63:D74)</f>
        <v>20368455</v>
      </c>
      <c r="E75" s="191">
        <f t="shared" si="5"/>
        <v>0.47078042983623458</v>
      </c>
      <c r="G75" s="289" t="s">
        <v>340</v>
      </c>
      <c r="H75" s="288"/>
      <c r="I75" s="288"/>
      <c r="J75" s="194"/>
    </row>
    <row r="76" spans="2:10" x14ac:dyDescent="0.25">
      <c r="B76" s="199"/>
      <c r="C76" s="190"/>
      <c r="D76" s="190"/>
      <c r="E76" s="194"/>
      <c r="G76" s="291" t="s">
        <v>342</v>
      </c>
      <c r="H76" s="290">
        <v>53900.756999999998</v>
      </c>
      <c r="I76" s="290">
        <v>40049.607000000004</v>
      </c>
      <c r="J76" s="292">
        <f>H76/I76-1</f>
        <v>0.34584983568003524</v>
      </c>
    </row>
    <row r="77" spans="2:10" x14ac:dyDescent="0.25">
      <c r="B77" s="199" t="s">
        <v>306</v>
      </c>
      <c r="C77" s="190"/>
      <c r="D77" s="190"/>
      <c r="E77" s="194"/>
      <c r="G77" s="291" t="s">
        <v>378</v>
      </c>
      <c r="H77" s="290">
        <v>10964.82</v>
      </c>
      <c r="I77" s="290">
        <v>10.032999999999999</v>
      </c>
      <c r="J77" s="292">
        <f>H77/I77-1</f>
        <v>1091.8755108143127</v>
      </c>
    </row>
    <row r="78" spans="2:10" x14ac:dyDescent="0.25">
      <c r="B78" s="200" t="s">
        <v>307</v>
      </c>
      <c r="C78" s="193">
        <v>21959369</v>
      </c>
      <c r="D78" s="193">
        <v>15167740</v>
      </c>
      <c r="E78" s="201">
        <f t="shared" ref="E78:E85" si="7">C78/D78-1</f>
        <v>0.44776802608694499</v>
      </c>
      <c r="G78" s="291" t="s">
        <v>379</v>
      </c>
      <c r="H78" s="290">
        <v>125.681</v>
      </c>
      <c r="I78" s="290">
        <v>83.843000000000004</v>
      </c>
      <c r="J78" s="292">
        <f>H78/I78-1</f>
        <v>0.49900409097956877</v>
      </c>
    </row>
    <row r="79" spans="2:10" x14ac:dyDescent="0.25">
      <c r="B79" s="200" t="s">
        <v>308</v>
      </c>
      <c r="C79" s="193">
        <v>9258</v>
      </c>
      <c r="D79" s="193">
        <v>70486</v>
      </c>
      <c r="E79" s="201">
        <f t="shared" si="7"/>
        <v>-0.86865476832278754</v>
      </c>
      <c r="G79" s="291" t="s">
        <v>311</v>
      </c>
      <c r="H79" s="290">
        <v>661.83399999999995</v>
      </c>
      <c r="I79" s="290">
        <v>540.87</v>
      </c>
      <c r="J79" s="292">
        <f>H79/I79-1</f>
        <v>0.22364708710041215</v>
      </c>
    </row>
    <row r="80" spans="2:10" x14ac:dyDescent="0.25">
      <c r="B80" s="200" t="s">
        <v>309</v>
      </c>
      <c r="C80" s="193">
        <v>256168</v>
      </c>
      <c r="D80" s="193">
        <v>33877</v>
      </c>
      <c r="E80" s="201">
        <f t="shared" si="7"/>
        <v>6.5617085338135022</v>
      </c>
      <c r="G80" s="291" t="s">
        <v>380</v>
      </c>
      <c r="H80" s="290">
        <v>5068.5550000000003</v>
      </c>
      <c r="I80" s="290">
        <v>3998.567</v>
      </c>
      <c r="J80" s="292">
        <f>H80/I80-1</f>
        <v>0.26759286514393787</v>
      </c>
    </row>
    <row r="81" spans="2:10" x14ac:dyDescent="0.25">
      <c r="B81" s="200" t="s">
        <v>310</v>
      </c>
      <c r="C81" s="193">
        <v>5502</v>
      </c>
      <c r="D81" s="193">
        <v>59310</v>
      </c>
      <c r="E81" s="201">
        <f t="shared" si="7"/>
        <v>-0.90723318158826505</v>
      </c>
      <c r="G81" s="291" t="s">
        <v>381</v>
      </c>
      <c r="H81" s="290">
        <v>4000</v>
      </c>
      <c r="I81" s="290">
        <v>4000</v>
      </c>
      <c r="J81" s="292">
        <v>0</v>
      </c>
    </row>
    <row r="82" spans="2:10" x14ac:dyDescent="0.25">
      <c r="B82" s="200" t="s">
        <v>311</v>
      </c>
      <c r="C82" s="193">
        <v>1402045</v>
      </c>
      <c r="D82" s="193">
        <v>1039712</v>
      </c>
      <c r="E82" s="201">
        <f t="shared" si="7"/>
        <v>0.34849362131051675</v>
      </c>
      <c r="G82" s="291" t="s">
        <v>310</v>
      </c>
      <c r="H82" s="290">
        <v>35.076999999999998</v>
      </c>
      <c r="I82" s="290">
        <v>0</v>
      </c>
      <c r="J82" s="292">
        <v>1</v>
      </c>
    </row>
    <row r="83" spans="2:10" x14ac:dyDescent="0.25">
      <c r="B83" s="200" t="s">
        <v>312</v>
      </c>
      <c r="C83" s="193">
        <v>250725</v>
      </c>
      <c r="D83" s="193">
        <v>263065</v>
      </c>
      <c r="E83" s="201">
        <f t="shared" si="7"/>
        <v>-4.6908558721228566E-2</v>
      </c>
      <c r="G83" s="291" t="s">
        <v>382</v>
      </c>
      <c r="H83" s="290">
        <v>263.00099999999998</v>
      </c>
      <c r="I83" s="290">
        <v>289.62400000000002</v>
      </c>
      <c r="J83" s="292">
        <f>H83/I83-1</f>
        <v>-9.1922630721211096E-2</v>
      </c>
    </row>
    <row r="84" spans="2:10" x14ac:dyDescent="0.25">
      <c r="B84" s="200" t="s">
        <v>313</v>
      </c>
      <c r="C84" s="193">
        <v>2045185</v>
      </c>
      <c r="D84" s="193">
        <v>1410885</v>
      </c>
      <c r="E84" s="201">
        <f t="shared" si="7"/>
        <v>0.44957597536298133</v>
      </c>
      <c r="G84" s="289" t="s">
        <v>314</v>
      </c>
      <c r="H84" s="288">
        <f>SUM(H76:H83)</f>
        <v>75019.725000000006</v>
      </c>
      <c r="I84" s="288">
        <f>SUM(I76:I83)</f>
        <v>48972.544000000016</v>
      </c>
      <c r="J84" s="194">
        <f>H84/I84-1</f>
        <v>0.53187314508308936</v>
      </c>
    </row>
    <row r="85" spans="2:10" x14ac:dyDescent="0.25">
      <c r="B85" s="199" t="s">
        <v>314</v>
      </c>
      <c r="C85" s="190">
        <f>SUM(C78:C84)</f>
        <v>25928252</v>
      </c>
      <c r="D85" s="190">
        <f>SUM(D78:D84)</f>
        <v>18045075</v>
      </c>
      <c r="E85" s="191">
        <f t="shared" si="7"/>
        <v>0.43686030675960064</v>
      </c>
      <c r="G85" s="289"/>
      <c r="H85" s="288"/>
      <c r="I85" s="288"/>
      <c r="J85" s="194"/>
    </row>
    <row r="86" spans="2:10" x14ac:dyDescent="0.25">
      <c r="B86" s="199"/>
      <c r="C86" s="190"/>
      <c r="D86" s="190"/>
      <c r="E86" s="194"/>
      <c r="G86" s="289" t="s">
        <v>383</v>
      </c>
      <c r="H86" s="288"/>
      <c r="I86" s="288"/>
      <c r="J86" s="194"/>
    </row>
    <row r="87" spans="2:10" x14ac:dyDescent="0.25">
      <c r="B87" s="199" t="s">
        <v>315</v>
      </c>
      <c r="C87" s="190"/>
      <c r="D87" s="190"/>
      <c r="E87" s="194"/>
      <c r="G87" s="291" t="s">
        <v>316</v>
      </c>
      <c r="H87" s="290">
        <v>5076.9229999999998</v>
      </c>
      <c r="I87" s="290">
        <v>5076.9229999999998</v>
      </c>
      <c r="J87" s="292">
        <f t="shared" ref="J87:J92" si="8">H87/I87-1</f>
        <v>0</v>
      </c>
    </row>
    <row r="88" spans="2:10" x14ac:dyDescent="0.25">
      <c r="B88" s="200" t="s">
        <v>316</v>
      </c>
      <c r="C88" s="193">
        <v>20535</v>
      </c>
      <c r="D88" s="193">
        <v>15698</v>
      </c>
      <c r="E88" s="201">
        <f t="shared" ref="E88:E93" si="9">C88/D88-1</f>
        <v>0.30812842400305773</v>
      </c>
      <c r="G88" s="291" t="s">
        <v>317</v>
      </c>
      <c r="H88" s="290">
        <v>1576.5039999999999</v>
      </c>
      <c r="I88" s="290">
        <v>1576.5050000000001</v>
      </c>
      <c r="J88" s="292">
        <f t="shared" si="8"/>
        <v>-6.3431451224893465E-7</v>
      </c>
    </row>
    <row r="89" spans="2:10" x14ac:dyDescent="0.25">
      <c r="B89" s="200" t="s">
        <v>317</v>
      </c>
      <c r="C89" s="193">
        <v>594113</v>
      </c>
      <c r="D89" s="193">
        <v>255047</v>
      </c>
      <c r="E89" s="201">
        <f t="shared" si="9"/>
        <v>1.3294255568581477</v>
      </c>
      <c r="G89" s="291" t="s">
        <v>384</v>
      </c>
      <c r="H89" s="290">
        <v>1127.7629999999999</v>
      </c>
      <c r="I89" s="290">
        <v>623.52499999999998</v>
      </c>
      <c r="J89" s="292">
        <f t="shared" si="8"/>
        <v>0.80868930676396289</v>
      </c>
    </row>
    <row r="90" spans="2:10" x14ac:dyDescent="0.25">
      <c r="B90" s="200" t="s">
        <v>318</v>
      </c>
      <c r="C90" s="193">
        <v>2015513</v>
      </c>
      <c r="D90" s="193">
        <v>1179390</v>
      </c>
      <c r="E90" s="201">
        <f t="shared" si="9"/>
        <v>0.70894530223251007</v>
      </c>
      <c r="G90" s="291" t="s">
        <v>385</v>
      </c>
      <c r="H90" s="290">
        <v>686.33500000000004</v>
      </c>
      <c r="I90" s="290">
        <v>472.697</v>
      </c>
      <c r="J90" s="292">
        <f t="shared" si="8"/>
        <v>0.45195548099522531</v>
      </c>
    </row>
    <row r="91" spans="2:10" ht="15.75" thickBot="1" x14ac:dyDescent="0.3">
      <c r="B91" s="200" t="s">
        <v>319</v>
      </c>
      <c r="C91" s="193">
        <v>1396747</v>
      </c>
      <c r="D91" s="193">
        <v>871617</v>
      </c>
      <c r="E91" s="201">
        <f t="shared" si="9"/>
        <v>0.60247792321627514</v>
      </c>
      <c r="G91" s="291" t="s">
        <v>386</v>
      </c>
      <c r="H91" s="290">
        <v>764.21199999999999</v>
      </c>
      <c r="I91" s="290">
        <v>820.048</v>
      </c>
      <c r="J91" s="292">
        <f t="shared" si="8"/>
        <v>-6.8088697246990404E-2</v>
      </c>
    </row>
    <row r="92" spans="2:10" ht="15.75" thickBot="1" x14ac:dyDescent="0.3">
      <c r="B92" s="200" t="s">
        <v>320</v>
      </c>
      <c r="C92" s="193">
        <v>2365</v>
      </c>
      <c r="D92" s="193">
        <v>1628</v>
      </c>
      <c r="E92" s="201">
        <f t="shared" si="9"/>
        <v>0.45270270270270263</v>
      </c>
      <c r="G92" s="293" t="s">
        <v>321</v>
      </c>
      <c r="H92" s="294">
        <f>SUM(H87:H91)</f>
        <v>9231.7369999999992</v>
      </c>
      <c r="I92" s="294">
        <f>SUM(I87:I91)</f>
        <v>8569.6980000000003</v>
      </c>
      <c r="J92" s="286">
        <f t="shared" si="8"/>
        <v>7.7253480811108943E-2</v>
      </c>
    </row>
    <row r="93" spans="2:10" ht="15.75" thickBot="1" x14ac:dyDescent="0.3">
      <c r="B93" s="202" t="s">
        <v>321</v>
      </c>
      <c r="C93" s="195">
        <f>SUM(C88:C92)</f>
        <v>4029273</v>
      </c>
      <c r="D93" s="195">
        <f>SUM(D88:D92)</f>
        <v>2323380</v>
      </c>
      <c r="E93" s="196">
        <f t="shared" si="9"/>
        <v>0.73422901118198491</v>
      </c>
    </row>
    <row r="94" spans="2:10" ht="15.75" thickBot="1" x14ac:dyDescent="0.3"/>
    <row r="95" spans="2:10" ht="15.75" thickBot="1" x14ac:dyDescent="0.3">
      <c r="B95" s="340" t="s">
        <v>387</v>
      </c>
      <c r="C95" s="340"/>
      <c r="D95" s="340"/>
      <c r="E95" s="341"/>
    </row>
    <row r="96" spans="2:10" ht="15.75" thickBot="1" x14ac:dyDescent="0.3">
      <c r="B96" s="328" t="s">
        <v>285</v>
      </c>
      <c r="C96" s="328"/>
      <c r="D96" s="328"/>
      <c r="E96" s="329"/>
    </row>
    <row r="97" spans="2:5" x14ac:dyDescent="0.25">
      <c r="B97" s="296"/>
      <c r="C97" s="274" t="s">
        <v>286</v>
      </c>
      <c r="D97" s="274" t="s">
        <v>287</v>
      </c>
      <c r="E97" s="295"/>
    </row>
    <row r="98" spans="2:5" ht="15.75" thickBot="1" x14ac:dyDescent="0.3">
      <c r="B98" s="297"/>
      <c r="C98" s="298" t="s">
        <v>288</v>
      </c>
      <c r="D98" s="298" t="s">
        <v>288</v>
      </c>
      <c r="E98" s="299"/>
    </row>
    <row r="99" spans="2:5" x14ac:dyDescent="0.25">
      <c r="B99" s="300"/>
      <c r="C99" s="301"/>
      <c r="D99" s="301"/>
      <c r="E99" s="302"/>
    </row>
    <row r="100" spans="2:5" x14ac:dyDescent="0.25">
      <c r="B100" s="303" t="s">
        <v>289</v>
      </c>
      <c r="C100" s="304">
        <f>2370037+589001+181762+46080</f>
        <v>3186880</v>
      </c>
      <c r="D100" s="304">
        <f>1075347+307313+659257+33469</f>
        <v>2075386</v>
      </c>
      <c r="E100" s="191">
        <f>C100/D100-1</f>
        <v>0.53556013194653906</v>
      </c>
    </row>
    <row r="101" spans="2:5" x14ac:dyDescent="0.25">
      <c r="B101" s="303" t="s">
        <v>324</v>
      </c>
      <c r="C101" s="304">
        <v>803726</v>
      </c>
      <c r="D101" s="304">
        <v>757680</v>
      </c>
      <c r="E101" s="191">
        <f>C101/D101-1</f>
        <v>6.0772357723577253E-2</v>
      </c>
    </row>
    <row r="102" spans="2:5" ht="15.75" thickBot="1" x14ac:dyDescent="0.3">
      <c r="B102" s="305" t="s">
        <v>291</v>
      </c>
      <c r="C102" s="306">
        <v>-37158</v>
      </c>
      <c r="D102" s="306">
        <v>-149984</v>
      </c>
      <c r="E102" s="191"/>
    </row>
    <row r="103" spans="2:5" ht="15.75" thickBot="1" x14ac:dyDescent="0.3">
      <c r="B103" s="303" t="s">
        <v>292</v>
      </c>
      <c r="C103" s="307">
        <f>SUM(C101:C102)</f>
        <v>766568</v>
      </c>
      <c r="D103" s="307">
        <f>SUM(D101:D102)</f>
        <v>607696</v>
      </c>
      <c r="E103" s="196">
        <f>C103/D103-1</f>
        <v>0.26143334825307396</v>
      </c>
    </row>
    <row r="104" spans="2:5" ht="15.75" thickBot="1" x14ac:dyDescent="0.3">
      <c r="B104" s="308" t="s">
        <v>293</v>
      </c>
      <c r="C104" s="304" t="s">
        <v>286</v>
      </c>
      <c r="D104" s="304" t="s">
        <v>287</v>
      </c>
      <c r="E104" s="201"/>
    </row>
    <row r="105" spans="2:5" x14ac:dyDescent="0.25">
      <c r="B105" s="309" t="s">
        <v>294</v>
      </c>
      <c r="C105" s="306"/>
      <c r="D105" s="306"/>
      <c r="E105" s="201"/>
    </row>
    <row r="106" spans="2:5" x14ac:dyDescent="0.25">
      <c r="B106" s="310" t="s">
        <v>388</v>
      </c>
      <c r="C106" s="306">
        <v>8163668</v>
      </c>
      <c r="D106" s="306">
        <v>6069496</v>
      </c>
      <c r="E106" s="201">
        <f t="shared" ref="E106:E118" si="10">C106/D106-1</f>
        <v>0.34503227286087679</v>
      </c>
    </row>
    <row r="107" spans="2:5" x14ac:dyDescent="0.25">
      <c r="B107" s="310" t="s">
        <v>389</v>
      </c>
      <c r="C107" s="306">
        <v>100687</v>
      </c>
      <c r="D107" s="306">
        <v>33849</v>
      </c>
      <c r="E107" s="201">
        <f t="shared" si="10"/>
        <v>1.9745930455848031</v>
      </c>
    </row>
    <row r="108" spans="2:5" x14ac:dyDescent="0.25">
      <c r="B108" s="310" t="s">
        <v>390</v>
      </c>
      <c r="C108" s="306">
        <v>15175</v>
      </c>
      <c r="D108" s="306">
        <v>14026</v>
      </c>
      <c r="E108" s="201">
        <f t="shared" si="10"/>
        <v>8.1919292742050454E-2</v>
      </c>
    </row>
    <row r="109" spans="2:5" x14ac:dyDescent="0.25">
      <c r="B109" s="310" t="s">
        <v>299</v>
      </c>
      <c r="C109" s="306">
        <v>188583</v>
      </c>
      <c r="D109" s="306">
        <v>498824</v>
      </c>
      <c r="E109" s="201">
        <f t="shared" si="10"/>
        <v>-0.62194481420300551</v>
      </c>
    </row>
    <row r="110" spans="2:5" x14ac:dyDescent="0.25">
      <c r="B110" s="310" t="s">
        <v>329</v>
      </c>
      <c r="C110" s="306">
        <v>556072</v>
      </c>
      <c r="D110" s="306">
        <v>320732</v>
      </c>
      <c r="E110" s="201">
        <f t="shared" si="10"/>
        <v>0.73375902622750466</v>
      </c>
    </row>
    <row r="111" spans="2:5" x14ac:dyDescent="0.25">
      <c r="B111" s="310" t="s">
        <v>330</v>
      </c>
      <c r="C111" s="306">
        <v>6954545</v>
      </c>
      <c r="D111" s="306">
        <v>5228849</v>
      </c>
      <c r="E111" s="201">
        <f t="shared" si="10"/>
        <v>0.33003362690335858</v>
      </c>
    </row>
    <row r="112" spans="2:5" x14ac:dyDescent="0.25">
      <c r="B112" s="310" t="s">
        <v>391</v>
      </c>
      <c r="C112" s="306">
        <v>4942106</v>
      </c>
      <c r="D112" s="306">
        <v>3093037</v>
      </c>
      <c r="E112" s="201">
        <f t="shared" si="10"/>
        <v>0.59781664428844539</v>
      </c>
    </row>
    <row r="113" spans="2:5" x14ac:dyDescent="0.25">
      <c r="B113" s="310" t="s">
        <v>392</v>
      </c>
      <c r="C113" s="306">
        <v>7592399</v>
      </c>
      <c r="D113" s="306">
        <v>4314957</v>
      </c>
      <c r="E113" s="201">
        <f t="shared" si="10"/>
        <v>0.75955380320128341</v>
      </c>
    </row>
    <row r="114" spans="2:5" x14ac:dyDescent="0.25">
      <c r="B114" s="310" t="s">
        <v>302</v>
      </c>
      <c r="C114" s="306">
        <v>1186262</v>
      </c>
      <c r="D114" s="306">
        <v>758683</v>
      </c>
      <c r="E114" s="201">
        <f t="shared" si="10"/>
        <v>0.56358057317746679</v>
      </c>
    </row>
    <row r="115" spans="2:5" x14ac:dyDescent="0.25">
      <c r="B115" s="310" t="s">
        <v>359</v>
      </c>
      <c r="C115" s="306">
        <v>416623</v>
      </c>
      <c r="D115" s="306">
        <v>267148</v>
      </c>
      <c r="E115" s="201">
        <f t="shared" si="10"/>
        <v>0.55952131402817917</v>
      </c>
    </row>
    <row r="116" spans="2:5" x14ac:dyDescent="0.25">
      <c r="B116" s="310" t="s">
        <v>304</v>
      </c>
      <c r="C116" s="306">
        <v>66864</v>
      </c>
      <c r="D116" s="306">
        <v>43855</v>
      </c>
      <c r="E116" s="201">
        <f t="shared" si="10"/>
        <v>0.52466081404628895</v>
      </c>
    </row>
    <row r="117" spans="2:5" x14ac:dyDescent="0.25">
      <c r="B117" s="310" t="s">
        <v>361</v>
      </c>
      <c r="C117" s="306">
        <v>140371</v>
      </c>
      <c r="D117" s="306">
        <v>9741</v>
      </c>
      <c r="E117" s="201">
        <f t="shared" si="10"/>
        <v>13.410327481778051</v>
      </c>
    </row>
    <row r="118" spans="2:5" x14ac:dyDescent="0.25">
      <c r="B118" s="309" t="s">
        <v>339</v>
      </c>
      <c r="C118" s="304">
        <f>SUM(C106:C117)</f>
        <v>30323355</v>
      </c>
      <c r="D118" s="304">
        <f>SUM(D106:D117)</f>
        <v>20653197</v>
      </c>
      <c r="E118" s="191">
        <f t="shared" si="10"/>
        <v>0.46821603454419192</v>
      </c>
    </row>
    <row r="119" spans="2:5" x14ac:dyDescent="0.25">
      <c r="B119" s="309"/>
      <c r="C119" s="304"/>
      <c r="D119" s="304"/>
      <c r="E119" s="191"/>
    </row>
    <row r="120" spans="2:5" x14ac:dyDescent="0.25">
      <c r="B120" s="309" t="s">
        <v>306</v>
      </c>
      <c r="C120" s="304"/>
      <c r="D120" s="304"/>
      <c r="E120" s="191"/>
    </row>
    <row r="121" spans="2:5" x14ac:dyDescent="0.25">
      <c r="B121" s="310" t="s">
        <v>308</v>
      </c>
      <c r="C121" s="306">
        <v>33849</v>
      </c>
      <c r="D121" s="306">
        <v>1885</v>
      </c>
      <c r="E121" s="201">
        <f t="shared" ref="E121:E128" si="11">C121/D121-1</f>
        <v>16.957029177718834</v>
      </c>
    </row>
    <row r="122" spans="2:5" x14ac:dyDescent="0.25">
      <c r="B122" s="310" t="s">
        <v>341</v>
      </c>
      <c r="C122" s="306">
        <v>2756472</v>
      </c>
      <c r="D122" s="306">
        <v>2464444</v>
      </c>
      <c r="E122" s="201">
        <f t="shared" si="11"/>
        <v>0.11849650468827866</v>
      </c>
    </row>
    <row r="123" spans="2:5" x14ac:dyDescent="0.25">
      <c r="B123" s="310" t="s">
        <v>342</v>
      </c>
      <c r="C123" s="306">
        <v>21894689</v>
      </c>
      <c r="D123" s="306">
        <v>14891277</v>
      </c>
      <c r="E123" s="201">
        <f t="shared" si="11"/>
        <v>0.4703029834177419</v>
      </c>
    </row>
    <row r="124" spans="2:5" x14ac:dyDescent="0.25">
      <c r="B124" s="310" t="s">
        <v>311</v>
      </c>
      <c r="C124" s="306">
        <v>680313</v>
      </c>
      <c r="D124" s="306">
        <v>313181</v>
      </c>
      <c r="E124" s="201">
        <f t="shared" si="11"/>
        <v>1.1722677940232646</v>
      </c>
    </row>
    <row r="125" spans="2:5" x14ac:dyDescent="0.25">
      <c r="B125" s="310" t="s">
        <v>345</v>
      </c>
      <c r="C125" s="306">
        <v>138983</v>
      </c>
      <c r="D125" s="306">
        <v>42671</v>
      </c>
      <c r="E125" s="201">
        <f t="shared" si="11"/>
        <v>2.2570832649809005</v>
      </c>
    </row>
    <row r="126" spans="2:5" x14ac:dyDescent="0.25">
      <c r="B126" s="310" t="s">
        <v>380</v>
      </c>
      <c r="C126" s="306">
        <v>1394796</v>
      </c>
      <c r="D126" s="306">
        <v>858739</v>
      </c>
      <c r="E126" s="201">
        <f t="shared" si="11"/>
        <v>0.62423739925635147</v>
      </c>
    </row>
    <row r="127" spans="2:5" x14ac:dyDescent="0.25">
      <c r="B127" s="310" t="s">
        <v>310</v>
      </c>
      <c r="C127" s="306">
        <v>5614</v>
      </c>
      <c r="D127" s="306">
        <v>50805</v>
      </c>
      <c r="E127" s="201">
        <f t="shared" si="11"/>
        <v>-0.8894990650526523</v>
      </c>
    </row>
    <row r="128" spans="2:5" x14ac:dyDescent="0.25">
      <c r="B128" s="309" t="s">
        <v>393</v>
      </c>
      <c r="C128" s="304">
        <f>SUM(C121:C127)</f>
        <v>26904716</v>
      </c>
      <c r="D128" s="304">
        <f>SUM(D121:D127)</f>
        <v>18623002</v>
      </c>
      <c r="E128" s="191">
        <f t="shared" si="11"/>
        <v>0.44470349087649774</v>
      </c>
    </row>
    <row r="129" spans="1:5" x14ac:dyDescent="0.25">
      <c r="B129" s="309"/>
      <c r="C129" s="304"/>
      <c r="D129" s="304"/>
      <c r="E129" s="191"/>
    </row>
    <row r="130" spans="1:5" x14ac:dyDescent="0.25">
      <c r="B130" s="309" t="s">
        <v>315</v>
      </c>
      <c r="C130" s="304"/>
      <c r="D130" s="304"/>
      <c r="E130" s="191"/>
    </row>
    <row r="131" spans="1:5" x14ac:dyDescent="0.25">
      <c r="B131" s="310" t="s">
        <v>316</v>
      </c>
      <c r="C131" s="306">
        <v>17100</v>
      </c>
      <c r="D131" s="306">
        <v>17100</v>
      </c>
      <c r="E131" s="201">
        <f t="shared" ref="E131:E136" si="12">C131/D131-1</f>
        <v>0</v>
      </c>
    </row>
    <row r="132" spans="1:5" x14ac:dyDescent="0.25">
      <c r="B132" s="310" t="s">
        <v>317</v>
      </c>
      <c r="C132" s="306">
        <v>98715</v>
      </c>
      <c r="D132" s="306">
        <v>98715</v>
      </c>
      <c r="E132" s="201">
        <f t="shared" si="12"/>
        <v>0</v>
      </c>
    </row>
    <row r="133" spans="1:5" x14ac:dyDescent="0.25">
      <c r="B133" s="310" t="s">
        <v>318</v>
      </c>
      <c r="C133" s="306">
        <v>1425037</v>
      </c>
      <c r="D133" s="306">
        <v>919872</v>
      </c>
      <c r="E133" s="201">
        <f t="shared" si="12"/>
        <v>0.54916879739789892</v>
      </c>
    </row>
    <row r="134" spans="1:5" x14ac:dyDescent="0.25">
      <c r="B134" s="310" t="s">
        <v>394</v>
      </c>
      <c r="C134" s="306">
        <v>1775713</v>
      </c>
      <c r="D134" s="306">
        <v>926475</v>
      </c>
      <c r="E134" s="201">
        <f t="shared" si="12"/>
        <v>0.91663347634852532</v>
      </c>
    </row>
    <row r="135" spans="1:5" ht="15.75" thickBot="1" x14ac:dyDescent="0.3">
      <c r="B135" s="310" t="s">
        <v>350</v>
      </c>
      <c r="C135" s="306">
        <v>102074</v>
      </c>
      <c r="D135" s="306">
        <v>68033</v>
      </c>
      <c r="E135" s="201">
        <f t="shared" si="12"/>
        <v>0.50036011935384295</v>
      </c>
    </row>
    <row r="136" spans="1:5" ht="15.75" thickBot="1" x14ac:dyDescent="0.3">
      <c r="B136" s="308" t="s">
        <v>395</v>
      </c>
      <c r="C136" s="307">
        <f>SUM(C131:C135)</f>
        <v>3418639</v>
      </c>
      <c r="D136" s="307">
        <f>SUM(D131:D135)</f>
        <v>2030195</v>
      </c>
      <c r="E136" s="196">
        <f t="shared" si="12"/>
        <v>0.68389686704971697</v>
      </c>
    </row>
    <row r="137" spans="1:5" x14ac:dyDescent="0.25">
      <c r="B137" s="313"/>
      <c r="C137" s="314"/>
      <c r="D137" s="314"/>
      <c r="E137" s="315"/>
    </row>
    <row r="138" spans="1:5" x14ac:dyDescent="0.25">
      <c r="A138" s="26">
        <v>1</v>
      </c>
      <c r="B138" s="25" t="s">
        <v>412</v>
      </c>
      <c r="C138" s="314"/>
      <c r="D138" s="314"/>
      <c r="E138" s="315"/>
    </row>
    <row r="139" spans="1:5" x14ac:dyDescent="0.25">
      <c r="B139" s="311" t="s">
        <v>413</v>
      </c>
      <c r="C139" s="314"/>
      <c r="D139" s="314"/>
      <c r="E139" s="315"/>
    </row>
    <row r="140" spans="1:5" x14ac:dyDescent="0.25">
      <c r="B140" s="311"/>
    </row>
    <row r="141" spans="1:5" x14ac:dyDescent="0.25">
      <c r="A141" s="26">
        <v>2</v>
      </c>
      <c r="B141" s="37" t="s">
        <v>399</v>
      </c>
    </row>
    <row r="142" spans="1:5" x14ac:dyDescent="0.25">
      <c r="B142" s="25" t="s">
        <v>415</v>
      </c>
    </row>
    <row r="143" spans="1:5" x14ac:dyDescent="0.25">
      <c r="B143" s="25" t="s">
        <v>400</v>
      </c>
    </row>
    <row r="145" spans="1:2" x14ac:dyDescent="0.25">
      <c r="A145" s="26">
        <v>3</v>
      </c>
      <c r="B145" s="25" t="s">
        <v>401</v>
      </c>
    </row>
    <row r="146" spans="1:2" x14ac:dyDescent="0.25">
      <c r="B146" s="311" t="s">
        <v>402</v>
      </c>
    </row>
    <row r="147" spans="1:2" x14ac:dyDescent="0.25">
      <c r="B147" s="311">
        <v>2025</v>
      </c>
    </row>
    <row r="149" spans="1:2" x14ac:dyDescent="0.25">
      <c r="A149" s="26">
        <v>4</v>
      </c>
      <c r="B149" s="25" t="s">
        <v>403</v>
      </c>
    </row>
    <row r="150" spans="1:2" x14ac:dyDescent="0.25">
      <c r="B150" s="25" t="s">
        <v>404</v>
      </c>
    </row>
    <row r="151" spans="1:2" x14ac:dyDescent="0.25">
      <c r="B151" s="25" t="s">
        <v>405</v>
      </c>
    </row>
    <row r="153" spans="1:2" x14ac:dyDescent="0.25">
      <c r="A153" s="26">
        <v>5</v>
      </c>
      <c r="B153" s="37" t="s">
        <v>406</v>
      </c>
    </row>
    <row r="154" spans="1:2" x14ac:dyDescent="0.25">
      <c r="B154" s="25" t="s">
        <v>407</v>
      </c>
    </row>
    <row r="156" spans="1:2" x14ac:dyDescent="0.25">
      <c r="A156" s="26">
        <v>6</v>
      </c>
      <c r="B156" s="25" t="s">
        <v>396</v>
      </c>
    </row>
    <row r="157" spans="1:2" x14ac:dyDescent="0.25">
      <c r="B157" s="25" t="s">
        <v>397</v>
      </c>
    </row>
    <row r="159" spans="1:2" x14ac:dyDescent="0.25">
      <c r="A159" s="26">
        <v>7</v>
      </c>
      <c r="B159" s="25" t="s">
        <v>398</v>
      </c>
    </row>
    <row r="160" spans="1:2" x14ac:dyDescent="0.25">
      <c r="A160" s="26" t="s">
        <v>262</v>
      </c>
      <c r="B160" s="25" t="s">
        <v>408</v>
      </c>
    </row>
    <row r="161" spans="1:2" x14ac:dyDescent="0.25">
      <c r="B161" s="25" t="s">
        <v>409</v>
      </c>
    </row>
    <row r="162" spans="1:2" x14ac:dyDescent="0.25">
      <c r="A162" s="26" t="s">
        <v>263</v>
      </c>
      <c r="B162" s="25" t="s">
        <v>410</v>
      </c>
    </row>
    <row r="163" spans="1:2" x14ac:dyDescent="0.25">
      <c r="B163" s="25" t="s">
        <v>411</v>
      </c>
    </row>
    <row r="166" spans="1:2" x14ac:dyDescent="0.25">
      <c r="B166" s="311"/>
    </row>
    <row r="167" spans="1:2" x14ac:dyDescent="0.25">
      <c r="B167" s="311"/>
    </row>
  </sheetData>
  <mergeCells count="11">
    <mergeCell ref="B2:J2"/>
    <mergeCell ref="B4:E4"/>
    <mergeCell ref="B5:E5"/>
    <mergeCell ref="G4:J4"/>
    <mergeCell ref="G5:J5"/>
    <mergeCell ref="B96:E96"/>
    <mergeCell ref="B52:E52"/>
    <mergeCell ref="B53:E53"/>
    <mergeCell ref="G52:J52"/>
    <mergeCell ref="G53:J53"/>
    <mergeCell ref="B95:E95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March 28</vt:lpstr>
      <vt:lpstr>Top trades for March 28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2025-03-28T17:04:43Z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